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workbookProtection workbookAlgorithmName="SHA-512" workbookHashValue="EBd2zGWR5Kd7BT0Y3D635j8tQW0xd2Q9zSaSQJoaXU+3Xor7D3nFI+JPTwoPi8bbp6E/4rGQilZWk5A0LNTNXw==" workbookSaltValue="fsI2xjpCHt8G/I5d5rWD7Q==" workbookSpinCount="100000" lockStructure="1"/>
  <bookViews>
    <workbookView xWindow="720" yWindow="285" windowWidth="17940" windowHeight="8355"/>
  </bookViews>
  <sheets>
    <sheet name="入力" sheetId="1" r:id="rId1"/>
    <sheet name="計算過程" sheetId="2" state="hidden" r:id="rId2"/>
    <sheet name="軽減判定表" sheetId="3" state="hidden" r:id="rId3"/>
  </sheets>
  <definedNames>
    <definedName name="_xlnm.Print_Area" localSheetId="0">入力!$A$1:$V$42</definedName>
  </definedNames>
  <calcPr calcId="162913"/>
</workbook>
</file>

<file path=xl/calcChain.xml><?xml version="1.0" encoding="utf-8"?>
<calcChain xmlns="http://schemas.openxmlformats.org/spreadsheetml/2006/main">
  <c r="D9" i="3" l="1"/>
  <c r="D10" i="3"/>
  <c r="D11" i="3"/>
  <c r="D12" i="3"/>
  <c r="D13" i="3"/>
  <c r="D14" i="3"/>
  <c r="D15" i="3"/>
  <c r="D16" i="3"/>
  <c r="D8" i="3"/>
  <c r="D7" i="3"/>
  <c r="C8" i="3"/>
  <c r="C9" i="3"/>
  <c r="C10" i="3"/>
  <c r="C11" i="3"/>
  <c r="C12" i="3"/>
  <c r="C13" i="3"/>
  <c r="C14" i="3"/>
  <c r="C15" i="3"/>
  <c r="C16" i="3"/>
  <c r="C7" i="3"/>
  <c r="M19" i="1" l="1"/>
  <c r="G19" i="1" l="1"/>
  <c r="B19" i="3" s="1"/>
  <c r="K19" i="1"/>
  <c r="B12" i="2" l="1"/>
  <c r="B11" i="2"/>
  <c r="B10" i="2"/>
  <c r="B9" i="2"/>
  <c r="B8" i="2"/>
  <c r="B7" i="2"/>
  <c r="B6" i="2"/>
  <c r="B5" i="2"/>
  <c r="B4" i="2"/>
  <c r="B3" i="2"/>
  <c r="B2" i="2"/>
  <c r="H11" i="2" l="1"/>
  <c r="D11" i="2"/>
  <c r="J11" i="2" s="1"/>
  <c r="K11" i="2" s="1"/>
  <c r="P14" i="1" s="1"/>
  <c r="F11" i="2"/>
  <c r="Q11" i="2"/>
  <c r="H8" i="2"/>
  <c r="D8" i="2"/>
  <c r="J8" i="2" s="1"/>
  <c r="K8" i="2" s="1"/>
  <c r="P11" i="1" s="1"/>
  <c r="Q8" i="2"/>
  <c r="F8" i="2"/>
  <c r="O8" i="2" s="1"/>
  <c r="L8" i="2" s="1"/>
  <c r="H12" i="2"/>
  <c r="D12" i="2"/>
  <c r="J12" i="2" s="1"/>
  <c r="K12" i="2" s="1"/>
  <c r="P15" i="1" s="1"/>
  <c r="F12" i="2"/>
  <c r="O12" i="2" s="1"/>
  <c r="L12" i="2" s="1"/>
  <c r="Q12" i="2"/>
  <c r="Q9" i="2"/>
  <c r="F9" i="2"/>
  <c r="O9" i="2" s="1"/>
  <c r="L9" i="2" s="1"/>
  <c r="H9" i="2"/>
  <c r="D9" i="2"/>
  <c r="J9" i="2" s="1"/>
  <c r="K9" i="2" s="1"/>
  <c r="P12" i="1" s="1"/>
  <c r="F7" i="2"/>
  <c r="O7" i="2" s="1"/>
  <c r="L7" i="2" s="1"/>
  <c r="H7" i="2"/>
  <c r="D7" i="2"/>
  <c r="J7" i="2" s="1"/>
  <c r="K7" i="2" s="1"/>
  <c r="P10" i="1" s="1"/>
  <c r="Q7" i="2"/>
  <c r="F10" i="2"/>
  <c r="Q10" i="2"/>
  <c r="H10" i="2"/>
  <c r="D10" i="2"/>
  <c r="J10" i="2" s="1"/>
  <c r="K10" i="2" s="1"/>
  <c r="P13" i="1" s="1"/>
  <c r="D6" i="2"/>
  <c r="J6" i="2" s="1"/>
  <c r="K6" i="2" s="1"/>
  <c r="P9" i="1" s="1"/>
  <c r="F6" i="2"/>
  <c r="O6" i="2" s="1"/>
  <c r="L6" i="2" s="1"/>
  <c r="Q6" i="2"/>
  <c r="H6" i="2"/>
  <c r="H5" i="2"/>
  <c r="F5" i="2"/>
  <c r="O5" i="2" s="1"/>
  <c r="D5" i="2"/>
  <c r="J5" i="2" s="1"/>
  <c r="K5" i="2" s="1"/>
  <c r="P8" i="1" s="1"/>
  <c r="Q5" i="2"/>
  <c r="H4" i="2"/>
  <c r="F4" i="2"/>
  <c r="O4" i="2" s="1"/>
  <c r="D4" i="2"/>
  <c r="J4" i="2" s="1"/>
  <c r="K4" i="2" s="1"/>
  <c r="P7" i="1" s="1"/>
  <c r="H3" i="2"/>
  <c r="F3" i="2"/>
  <c r="O3" i="2" s="1"/>
  <c r="L3" i="2" s="1"/>
  <c r="D3" i="2"/>
  <c r="J3" i="2" s="1"/>
  <c r="K3" i="2" s="1"/>
  <c r="P6" i="1" s="1"/>
  <c r="H2" i="2"/>
  <c r="D2" i="2"/>
  <c r="J2" i="2" s="1"/>
  <c r="K2" i="2" s="1"/>
  <c r="P5" i="1" s="1"/>
  <c r="F2" i="2"/>
  <c r="O2" i="2" s="1"/>
  <c r="L2" i="2" s="1"/>
  <c r="O10" i="2"/>
  <c r="L10" i="2" s="1"/>
  <c r="O11" i="2"/>
  <c r="L11" i="2" s="1"/>
  <c r="V9" i="2" l="1"/>
  <c r="U9" i="2" s="1"/>
  <c r="N9" i="2"/>
  <c r="M9" i="2" s="1"/>
  <c r="V8" i="2"/>
  <c r="U8" i="2" s="1"/>
  <c r="N8" i="2"/>
  <c r="M8" i="2" s="1"/>
  <c r="V10" i="2"/>
  <c r="U10" i="2" s="1"/>
  <c r="N10" i="2"/>
  <c r="M10" i="2" s="1"/>
  <c r="P10" i="2" s="1"/>
  <c r="W13" i="1" s="1"/>
  <c r="V11" i="2"/>
  <c r="U11" i="2" s="1"/>
  <c r="N11" i="2"/>
  <c r="M11" i="2" s="1"/>
  <c r="V6" i="2"/>
  <c r="U6" i="2" s="1"/>
  <c r="T6" i="2" s="1"/>
  <c r="S6" i="2" s="1"/>
  <c r="W6" i="2" s="1"/>
  <c r="X9" i="1" s="1"/>
  <c r="N6" i="2"/>
  <c r="M6" i="2" s="1"/>
  <c r="P6" i="2" s="1"/>
  <c r="W9" i="1" s="1"/>
  <c r="V7" i="2"/>
  <c r="U7" i="2" s="1"/>
  <c r="T7" i="2" s="1"/>
  <c r="S7" i="2" s="1"/>
  <c r="W7" i="2" s="1"/>
  <c r="X10" i="1" s="1"/>
  <c r="N7" i="2"/>
  <c r="M7" i="2" s="1"/>
  <c r="V12" i="2"/>
  <c r="N12" i="2"/>
  <c r="M12" i="2" s="1"/>
  <c r="V3" i="2"/>
  <c r="U3" i="2" s="1"/>
  <c r="N3" i="2"/>
  <c r="M3" i="2" s="1"/>
  <c r="P3" i="2" s="1"/>
  <c r="Q3" i="2" s="1"/>
  <c r="V2" i="2"/>
  <c r="U2" i="2" s="1"/>
  <c r="T2" i="2" s="1"/>
  <c r="S2" i="2" s="1"/>
  <c r="W2" i="2" s="1"/>
  <c r="X5" i="1" s="1"/>
  <c r="N2" i="2"/>
  <c r="M2" i="2" s="1"/>
  <c r="P2" i="2" s="1"/>
  <c r="R8" i="2"/>
  <c r="R9" i="2"/>
  <c r="R11" i="2"/>
  <c r="R7" i="2"/>
  <c r="R6" i="2"/>
  <c r="R10" i="2"/>
  <c r="R12" i="2"/>
  <c r="U12" i="2"/>
  <c r="L5" i="2"/>
  <c r="L4" i="2"/>
  <c r="R2" i="2"/>
  <c r="R3" i="2"/>
  <c r="Q12" i="1"/>
  <c r="Q14" i="1"/>
  <c r="Q6" i="1"/>
  <c r="Q9" i="1"/>
  <c r="Q15" i="1"/>
  <c r="Q10" i="1"/>
  <c r="Q13" i="1"/>
  <c r="Q5" i="1"/>
  <c r="Q11" i="1"/>
  <c r="Q2" i="2" l="1"/>
  <c r="Y12" i="1"/>
  <c r="S12" i="1"/>
  <c r="U12" i="1" s="1"/>
  <c r="S9" i="1"/>
  <c r="U9" i="1" s="1"/>
  <c r="Y9" i="1"/>
  <c r="S14" i="1"/>
  <c r="Y14" i="1"/>
  <c r="Y10" i="1"/>
  <c r="S10" i="1"/>
  <c r="U10" i="1" s="1"/>
  <c r="S11" i="1"/>
  <c r="U11" i="1" s="1"/>
  <c r="Y11" i="1"/>
  <c r="P11" i="2"/>
  <c r="W14" i="1" s="1"/>
  <c r="S15" i="1"/>
  <c r="U15" i="1" s="1"/>
  <c r="Y15" i="1"/>
  <c r="Y13" i="1"/>
  <c r="S13" i="1"/>
  <c r="U13" i="1" s="1"/>
  <c r="P9" i="2"/>
  <c r="W12" i="1" s="1"/>
  <c r="P7" i="2"/>
  <c r="W10" i="1" s="1"/>
  <c r="P8" i="2"/>
  <c r="W11" i="1" s="1"/>
  <c r="P12" i="2"/>
  <c r="W15" i="1" s="1"/>
  <c r="V5" i="2"/>
  <c r="U5" i="2" s="1"/>
  <c r="T5" i="2" s="1"/>
  <c r="S5" i="2" s="1"/>
  <c r="W5" i="2" s="1"/>
  <c r="X8" i="1" s="1"/>
  <c r="N5" i="2"/>
  <c r="M5" i="2" s="1"/>
  <c r="V4" i="2"/>
  <c r="U4" i="2" s="1"/>
  <c r="N4" i="2"/>
  <c r="M4" i="2" s="1"/>
  <c r="W6" i="1"/>
  <c r="Y6" i="1"/>
  <c r="S6" i="1"/>
  <c r="U6" i="1" s="1"/>
  <c r="S5" i="1"/>
  <c r="U5" i="1" s="1"/>
  <c r="Y5" i="1"/>
  <c r="U14" i="1"/>
  <c r="T12" i="2"/>
  <c r="S12" i="2" s="1"/>
  <c r="W12" i="2" s="1"/>
  <c r="X15" i="1" s="1"/>
  <c r="T11" i="2"/>
  <c r="S11" i="2" s="1"/>
  <c r="W11" i="2" s="1"/>
  <c r="X14" i="1" s="1"/>
  <c r="T10" i="2"/>
  <c r="S10" i="2" s="1"/>
  <c r="W10" i="2" s="1"/>
  <c r="X13" i="1" s="1"/>
  <c r="T3" i="2"/>
  <c r="S3" i="2" s="1"/>
  <c r="W3" i="2" s="1"/>
  <c r="X6" i="1" s="1"/>
  <c r="T8" i="2"/>
  <c r="S8" i="2" s="1"/>
  <c r="W8" i="2" s="1"/>
  <c r="X11" i="1" s="1"/>
  <c r="T9" i="2"/>
  <c r="S9" i="2" s="1"/>
  <c r="W9" i="2" s="1"/>
  <c r="X12" i="1" s="1"/>
  <c r="R5" i="2"/>
  <c r="Q8" i="1"/>
  <c r="R4" i="2"/>
  <c r="Q7" i="1"/>
  <c r="P4" i="2" l="1"/>
  <c r="Q4" i="2" s="1"/>
  <c r="S7" i="1"/>
  <c r="U7" i="1" s="1"/>
  <c r="P5" i="2"/>
  <c r="W8" i="1" s="1"/>
  <c r="Y8" i="1"/>
  <c r="S8" i="1"/>
  <c r="U8" i="1" s="1"/>
  <c r="Y7" i="1"/>
  <c r="W5" i="1"/>
  <c r="T4" i="2"/>
  <c r="S4" i="2" s="1"/>
  <c r="W4" i="2" s="1"/>
  <c r="X7" i="1" s="1"/>
  <c r="B3" i="3"/>
  <c r="G27" i="1" l="1"/>
  <c r="J27" i="1"/>
  <c r="W7" i="1"/>
  <c r="B7" i="3"/>
  <c r="B14" i="3"/>
  <c r="B13" i="3"/>
  <c r="B12" i="3"/>
  <c r="B15" i="3"/>
  <c r="P14" i="2"/>
  <c r="B9" i="3"/>
  <c r="B10" i="3"/>
  <c r="B11" i="3"/>
  <c r="B8" i="3"/>
  <c r="B16" i="3"/>
  <c r="W14" i="2"/>
  <c r="G21" i="1" s="1"/>
  <c r="Q14" i="2"/>
  <c r="Q27" i="1" l="1"/>
  <c r="B21" i="3"/>
  <c r="B20" i="3"/>
  <c r="B22" i="3"/>
  <c r="G22" i="1" l="1"/>
  <c r="J30" i="1" l="1"/>
  <c r="G30" i="1"/>
  <c r="Q33" i="1"/>
  <c r="J33" i="1"/>
  <c r="Q30" i="1"/>
  <c r="G33" i="1"/>
  <c r="G37" i="1" l="1"/>
  <c r="G36" i="1"/>
  <c r="Q36" i="1"/>
  <c r="J36" i="1"/>
  <c r="J37" i="1"/>
  <c r="Q37" i="1"/>
  <c r="I39" i="1" l="1"/>
  <c r="G42" i="1" l="1"/>
  <c r="G41" i="1"/>
</calcChain>
</file>

<file path=xl/sharedStrings.xml><?xml version="1.0" encoding="utf-8"?>
<sst xmlns="http://schemas.openxmlformats.org/spreadsheetml/2006/main" count="219" uniqueCount="103">
  <si>
    <t>円</t>
    <rPh sb="0" eb="1">
      <t>エン</t>
    </rPh>
    <phoneticPr fontId="1"/>
  </si>
  <si>
    <t>人</t>
    <rPh sb="0" eb="1">
      <t>ニン</t>
    </rPh>
    <phoneticPr fontId="1"/>
  </si>
  <si>
    <t>軽減判定所得</t>
    <rPh sb="0" eb="2">
      <t>ケイゲン</t>
    </rPh>
    <rPh sb="2" eb="4">
      <t>ハンテイ</t>
    </rPh>
    <rPh sb="4" eb="6">
      <t>ショトク</t>
    </rPh>
    <phoneticPr fontId="1"/>
  </si>
  <si>
    <t>（前年所得合計）</t>
    <rPh sb="1" eb="3">
      <t>ゼンネン</t>
    </rPh>
    <rPh sb="3" eb="5">
      <t>ショトク</t>
    </rPh>
    <rPh sb="5" eb="7">
      <t>ゴウケイ</t>
    </rPh>
    <phoneticPr fontId="1"/>
  </si>
  <si>
    <t>軽減判定</t>
    <rPh sb="0" eb="2">
      <t>ケイゲン</t>
    </rPh>
    <rPh sb="2" eb="4">
      <t>ハンテイ</t>
    </rPh>
    <phoneticPr fontId="1"/>
  </si>
  <si>
    <t>割軽減</t>
  </si>
  <si>
    <t>医療</t>
    <rPh sb="0" eb="2">
      <t>イリョウ</t>
    </rPh>
    <phoneticPr fontId="1"/>
  </si>
  <si>
    <t>高齢</t>
    <rPh sb="0" eb="2">
      <t>コウレイ</t>
    </rPh>
    <phoneticPr fontId="1"/>
  </si>
  <si>
    <t>介護(40～64歳のみ該当)</t>
    <rPh sb="0" eb="2">
      <t>カイゴ</t>
    </rPh>
    <rPh sb="8" eb="9">
      <t>サイ</t>
    </rPh>
    <rPh sb="11" eb="13">
      <t>ガイトウ</t>
    </rPh>
    <phoneticPr fontId="1"/>
  </si>
  <si>
    <t>所得割</t>
    <rPh sb="0" eb="3">
      <t>ショトクワリ</t>
    </rPh>
    <phoneticPr fontId="1"/>
  </si>
  <si>
    <t>均等割</t>
    <rPh sb="0" eb="3">
      <t>キントウワリ</t>
    </rPh>
    <phoneticPr fontId="1"/>
  </si>
  <si>
    <t>平等割</t>
    <rPh sb="0" eb="2">
      <t>ビョウドウ</t>
    </rPh>
    <rPh sb="2" eb="3">
      <t>ワリ</t>
    </rPh>
    <phoneticPr fontId="1"/>
  </si>
  <si>
    <t>合計</t>
  </si>
  <si>
    <t>&lt;限度額</t>
    <rPh sb="1" eb="4">
      <t>ゲンドガク</t>
    </rPh>
    <phoneticPr fontId="1"/>
  </si>
  <si>
    <t>限度超過額</t>
    <rPh sb="0" eb="2">
      <t>ゲンド</t>
    </rPh>
    <rPh sb="2" eb="4">
      <t>チョウカ</t>
    </rPh>
    <rPh sb="4" eb="5">
      <t>ガク</t>
    </rPh>
    <phoneticPr fontId="1"/>
  </si>
  <si>
    <t>年間保険料(医療+高齢+介護)</t>
    <rPh sb="0" eb="2">
      <t>ネンカン</t>
    </rPh>
    <rPh sb="2" eb="5">
      <t>ホケンリョウ</t>
    </rPh>
    <rPh sb="6" eb="8">
      <t>イリョウ</t>
    </rPh>
    <rPh sb="9" eb="11">
      <t>コウレイ</t>
    </rPh>
    <rPh sb="12" eb="14">
      <t>カイゴ</t>
    </rPh>
    <phoneticPr fontId="1"/>
  </si>
  <si>
    <t>(年間保険料/9)</t>
  </si>
  <si>
    <t>(年間保険料/12)</t>
    <phoneticPr fontId="1"/>
  </si>
  <si>
    <t>①世帯主</t>
    <rPh sb="1" eb="4">
      <t>セタイヌシ</t>
    </rPh>
    <phoneticPr fontId="1"/>
  </si>
  <si>
    <t>②被保険者1</t>
    <rPh sb="1" eb="5">
      <t>ヒホケンシャ</t>
    </rPh>
    <phoneticPr fontId="1"/>
  </si>
  <si>
    <t>③被保険者2</t>
    <rPh sb="1" eb="5">
      <t>ヒホケンシャ</t>
    </rPh>
    <phoneticPr fontId="1"/>
  </si>
  <si>
    <t>④被保険者3</t>
    <rPh sb="1" eb="5">
      <t>ヒホケンシャ</t>
    </rPh>
    <phoneticPr fontId="1"/>
  </si>
  <si>
    <t>⑤被保険者4</t>
    <rPh sb="1" eb="5">
      <t>ヒホケンシャ</t>
    </rPh>
    <phoneticPr fontId="1"/>
  </si>
  <si>
    <t>⑥被保険者5</t>
    <rPh sb="1" eb="5">
      <t>ヒホケンシャ</t>
    </rPh>
    <phoneticPr fontId="1"/>
  </si>
  <si>
    <t>⑦被保険者6</t>
    <rPh sb="1" eb="5">
      <t>ヒホケンシャ</t>
    </rPh>
    <phoneticPr fontId="1"/>
  </si>
  <si>
    <t>⑧被保険者7</t>
    <rPh sb="1" eb="5">
      <t>ヒホケンシャ</t>
    </rPh>
    <phoneticPr fontId="1"/>
  </si>
  <si>
    <t>⑨被保険者8</t>
    <rPh sb="1" eb="5">
      <t>ヒホケンシャ</t>
    </rPh>
    <phoneticPr fontId="1"/>
  </si>
  <si>
    <t>⑩被保険者9</t>
    <rPh sb="1" eb="5">
      <t>ヒホケンシャ</t>
    </rPh>
    <phoneticPr fontId="1"/>
  </si>
  <si>
    <t>⑪被保険者10</t>
    <rPh sb="1" eb="5">
      <t>ヒホケンシャ</t>
    </rPh>
    <phoneticPr fontId="1"/>
  </si>
  <si>
    <t>（均等割・平等割が左記の割合分軽減されます）</t>
    <rPh sb="1" eb="4">
      <t>キントウワリ</t>
    </rPh>
    <rPh sb="5" eb="7">
      <t>ビョウドウ</t>
    </rPh>
    <rPh sb="7" eb="8">
      <t>ワリ</t>
    </rPh>
    <rPh sb="9" eb="11">
      <t>サキ</t>
    </rPh>
    <rPh sb="12" eb="14">
      <t>ワリアイ</t>
    </rPh>
    <rPh sb="14" eb="15">
      <t>ブン</t>
    </rPh>
    <rPh sb="15" eb="17">
      <t>ケイゲン</t>
    </rPh>
    <phoneticPr fontId="1"/>
  </si>
  <si>
    <t>　万&gt;</t>
    <phoneticPr fontId="1"/>
  </si>
  <si>
    <t xml:space="preserve">    円</t>
    <rPh sb="4" eb="5">
      <t>エン</t>
    </rPh>
    <phoneticPr fontId="1"/>
  </si>
  <si>
    <t>(1世帯7,800)</t>
    <rPh sb="2" eb="4">
      <t>セタイ</t>
    </rPh>
    <phoneticPr fontId="1"/>
  </si>
  <si>
    <t>加入者数</t>
    <rPh sb="0" eb="3">
      <t>カニュウシャ</t>
    </rPh>
    <rPh sb="3" eb="4">
      <t>スウ</t>
    </rPh>
    <phoneticPr fontId="1"/>
  </si>
  <si>
    <r>
      <rPr>
        <b/>
        <sz val="16"/>
        <color indexed="17"/>
        <rFont val="ＭＳ Ｐゴシック"/>
        <family val="3"/>
        <charset val="128"/>
      </rPr>
      <t>1月</t>
    </r>
    <r>
      <rPr>
        <b/>
        <sz val="12"/>
        <color indexed="17"/>
        <rFont val="ＭＳ Ｐゴシック"/>
        <family val="3"/>
        <charset val="128"/>
      </rPr>
      <t>あたり約</t>
    </r>
    <rPh sb="1" eb="2">
      <t>ツキ</t>
    </rPh>
    <rPh sb="5" eb="6">
      <t>ヤク</t>
    </rPh>
    <phoneticPr fontId="1"/>
  </si>
  <si>
    <r>
      <rPr>
        <b/>
        <sz val="16"/>
        <color indexed="17"/>
        <rFont val="ＭＳ Ｐゴシック"/>
        <family val="3"/>
        <charset val="128"/>
      </rPr>
      <t>1期</t>
    </r>
    <r>
      <rPr>
        <b/>
        <sz val="12"/>
        <color indexed="17"/>
        <rFont val="ＭＳ Ｐゴシック"/>
        <family val="3"/>
        <charset val="128"/>
      </rPr>
      <t>あたり約</t>
    </r>
    <rPh sb="1" eb="2">
      <t>キ</t>
    </rPh>
    <rPh sb="5" eb="6">
      <t>ヤク</t>
    </rPh>
    <phoneticPr fontId="1"/>
  </si>
  <si>
    <t>給与収入</t>
    <rPh sb="0" eb="2">
      <t>キュウヨ</t>
    </rPh>
    <rPh sb="2" eb="4">
      <t>シュウニュウ</t>
    </rPh>
    <phoneticPr fontId="1"/>
  </si>
  <si>
    <t>年金収入</t>
    <rPh sb="0" eb="2">
      <t>ネンキン</t>
    </rPh>
    <rPh sb="2" eb="4">
      <t>シュウニュウ</t>
    </rPh>
    <phoneticPr fontId="1"/>
  </si>
  <si>
    <t>給与・年金以外の所得</t>
    <rPh sb="0" eb="2">
      <t>キュウヨ</t>
    </rPh>
    <rPh sb="3" eb="5">
      <t>ネンキン</t>
    </rPh>
    <rPh sb="5" eb="7">
      <t>イガイ</t>
    </rPh>
    <rPh sb="8" eb="10">
      <t>ショトク</t>
    </rPh>
    <phoneticPr fontId="1"/>
  </si>
  <si>
    <t>前年収入(1/1～12/31)</t>
    <rPh sb="0" eb="2">
      <t>ゼンネン</t>
    </rPh>
    <rPh sb="2" eb="4">
      <t>シュウニュウ</t>
    </rPh>
    <phoneticPr fontId="1"/>
  </si>
  <si>
    <t>給与収入</t>
    <rPh sb="0" eb="2">
      <t>キュウヨ</t>
    </rPh>
    <rPh sb="2" eb="4">
      <t>シュウニュウ</t>
    </rPh>
    <phoneticPr fontId="1"/>
  </si>
  <si>
    <t>年金収入</t>
    <rPh sb="0" eb="2">
      <t>ネンキン</t>
    </rPh>
    <rPh sb="2" eb="4">
      <t>シュウニュウ</t>
    </rPh>
    <phoneticPr fontId="1"/>
  </si>
  <si>
    <t>その他所得</t>
    <rPh sb="2" eb="3">
      <t>タ</t>
    </rPh>
    <rPh sb="3" eb="5">
      <t>ショトク</t>
    </rPh>
    <phoneticPr fontId="1"/>
  </si>
  <si>
    <t>給与所得</t>
    <rPh sb="0" eb="4">
      <t>キュウヨショトク</t>
    </rPh>
    <phoneticPr fontId="1"/>
  </si>
  <si>
    <t>給与所得計算表</t>
    <rPh sb="0" eb="4">
      <t>キュウヨショトク</t>
    </rPh>
    <rPh sb="4" eb="7">
      <t>ケイサンヒョウ</t>
    </rPh>
    <phoneticPr fontId="1"/>
  </si>
  <si>
    <t>所得</t>
    <rPh sb="0" eb="2">
      <t>ショトク</t>
    </rPh>
    <phoneticPr fontId="1"/>
  </si>
  <si>
    <t>A×2.4+100000</t>
    <phoneticPr fontId="1"/>
  </si>
  <si>
    <t>A×3.2-440000</t>
    <phoneticPr fontId="1"/>
  </si>
  <si>
    <t>A×2.8-80000</t>
    <phoneticPr fontId="1"/>
  </si>
  <si>
    <t>～</t>
    <phoneticPr fontId="1"/>
  </si>
  <si>
    <t>下限</t>
    <rPh sb="0" eb="2">
      <t>カゲン</t>
    </rPh>
    <phoneticPr fontId="1"/>
  </si>
  <si>
    <t>上限</t>
    <rPh sb="0" eb="2">
      <t>ジョウゲン</t>
    </rPh>
    <phoneticPr fontId="1"/>
  </si>
  <si>
    <t>年金所得計算表（６５歳以前）</t>
    <rPh sb="0" eb="2">
      <t>ネンキン</t>
    </rPh>
    <rPh sb="2" eb="4">
      <t>ショトク</t>
    </rPh>
    <rPh sb="4" eb="6">
      <t>ケイサン</t>
    </rPh>
    <rPh sb="6" eb="7">
      <t>ヒョウ</t>
    </rPh>
    <rPh sb="10" eb="11">
      <t>サイ</t>
    </rPh>
    <rPh sb="11" eb="13">
      <t>イゼン</t>
    </rPh>
    <phoneticPr fontId="1"/>
  </si>
  <si>
    <t>年金所得計算表（６５歳以後）</t>
    <rPh sb="0" eb="2">
      <t>ネンキン</t>
    </rPh>
    <rPh sb="2" eb="4">
      <t>ショトク</t>
    </rPh>
    <rPh sb="4" eb="6">
      <t>ケイサン</t>
    </rPh>
    <rPh sb="6" eb="7">
      <t>ヒョウ</t>
    </rPh>
    <rPh sb="10" eb="11">
      <t>サイ</t>
    </rPh>
    <rPh sb="11" eb="13">
      <t>イゴ</t>
    </rPh>
    <phoneticPr fontId="1"/>
  </si>
  <si>
    <t>給与A</t>
    <rPh sb="0" eb="2">
      <t>キュウヨ</t>
    </rPh>
    <phoneticPr fontId="1"/>
  </si>
  <si>
    <t>収入-550000</t>
    <rPh sb="0" eb="2">
      <t>シュウニュウ</t>
    </rPh>
    <phoneticPr fontId="1"/>
  </si>
  <si>
    <t>収入×0.9-1100000</t>
    <rPh sb="0" eb="2">
      <t>シュウニュウ</t>
    </rPh>
    <phoneticPr fontId="1"/>
  </si>
  <si>
    <t>収入-1950000</t>
    <rPh sb="0" eb="2">
      <t>シュウニュウ</t>
    </rPh>
    <phoneticPr fontId="1"/>
  </si>
  <si>
    <t>控除</t>
    <rPh sb="0" eb="2">
      <t>コウジョ</t>
    </rPh>
    <phoneticPr fontId="1"/>
  </si>
  <si>
    <t>%</t>
    <phoneticPr fontId="1"/>
  </si>
  <si>
    <t>年金所得</t>
    <rPh sb="0" eb="2">
      <t>ネンキン</t>
    </rPh>
    <rPh sb="2" eb="4">
      <t>ショトク</t>
    </rPh>
    <phoneticPr fontId="1"/>
  </si>
  <si>
    <t>年金所得マイナスのぞく</t>
    <rPh sb="0" eb="2">
      <t>ネンキン</t>
    </rPh>
    <rPh sb="2" eb="4">
      <t>ショトク</t>
    </rPh>
    <phoneticPr fontId="1"/>
  </si>
  <si>
    <t>年金所得</t>
    <phoneticPr fontId="1"/>
  </si>
  <si>
    <t>給与所得</t>
    <rPh sb="0" eb="4">
      <t>キュウヨショトク</t>
    </rPh>
    <phoneticPr fontId="1"/>
  </si>
  <si>
    <t>介護該当人数</t>
    <rPh sb="0" eb="2">
      <t>カイゴ</t>
    </rPh>
    <rPh sb="2" eb="4">
      <t>ガイトウ</t>
    </rPh>
    <rPh sb="4" eb="6">
      <t>ニンズウ</t>
    </rPh>
    <phoneticPr fontId="1"/>
  </si>
  <si>
    <t>人</t>
    <rPh sb="0" eb="1">
      <t>ニン</t>
    </rPh>
    <phoneticPr fontId="1"/>
  </si>
  <si>
    <t>介護該当基準所得</t>
    <rPh sb="0" eb="2">
      <t>カイゴ</t>
    </rPh>
    <rPh sb="2" eb="4">
      <t>ガイトウ</t>
    </rPh>
    <rPh sb="4" eb="6">
      <t>キジュン</t>
    </rPh>
    <rPh sb="6" eb="8">
      <t>ショトク</t>
    </rPh>
    <phoneticPr fontId="1"/>
  </si>
  <si>
    <t>基準所得</t>
    <rPh sb="0" eb="2">
      <t>キジュン</t>
    </rPh>
    <rPh sb="2" eb="4">
      <t>ショトク</t>
    </rPh>
    <phoneticPr fontId="1"/>
  </si>
  <si>
    <t>合計</t>
    <rPh sb="0" eb="2">
      <t>ゴウケイ</t>
    </rPh>
    <phoneticPr fontId="1"/>
  </si>
  <si>
    <t>軽減判定表</t>
    <rPh sb="0" eb="2">
      <t>ケイゲン</t>
    </rPh>
    <rPh sb="2" eb="4">
      <t>ハンテイ</t>
    </rPh>
    <rPh sb="4" eb="5">
      <t>ヒョウ</t>
    </rPh>
    <phoneticPr fontId="1"/>
  </si>
  <si>
    <t>給与所得者等</t>
    <rPh sb="0" eb="2">
      <t>キュウヨ</t>
    </rPh>
    <rPh sb="2" eb="4">
      <t>ショトク</t>
    </rPh>
    <rPh sb="4" eb="5">
      <t>シャ</t>
    </rPh>
    <rPh sb="5" eb="6">
      <t>トウ</t>
    </rPh>
    <phoneticPr fontId="1"/>
  </si>
  <si>
    <t>被保険者数</t>
    <rPh sb="0" eb="1">
      <t>ヒ</t>
    </rPh>
    <rPh sb="1" eb="4">
      <t>ホケンシャ</t>
    </rPh>
    <rPh sb="4" eb="5">
      <t>スウ</t>
    </rPh>
    <phoneticPr fontId="1"/>
  </si>
  <si>
    <t>７割</t>
    <rPh sb="1" eb="2">
      <t>ワリ</t>
    </rPh>
    <phoneticPr fontId="1"/>
  </si>
  <si>
    <t>５割</t>
    <rPh sb="1" eb="2">
      <t>ワリ</t>
    </rPh>
    <phoneticPr fontId="1"/>
  </si>
  <si>
    <t>２割</t>
    <rPh sb="1" eb="2">
      <t>ワリ</t>
    </rPh>
    <phoneticPr fontId="1"/>
  </si>
  <si>
    <t>被保険者数</t>
    <rPh sb="0" eb="4">
      <t>ヒホケンシャ</t>
    </rPh>
    <rPh sb="4" eb="5">
      <t>スウ</t>
    </rPh>
    <phoneticPr fontId="1"/>
  </si>
  <si>
    <t>年齢</t>
    <phoneticPr fontId="1"/>
  </si>
  <si>
    <t>給与所得等該当</t>
    <rPh sb="0" eb="2">
      <t>キュウヨ</t>
    </rPh>
    <rPh sb="2" eb="5">
      <t>ショトクナド</t>
    </rPh>
    <rPh sb="5" eb="7">
      <t>ガイトウ</t>
    </rPh>
    <phoneticPr fontId="1"/>
  </si>
  <si>
    <t>軽減判定額</t>
    <rPh sb="0" eb="2">
      <t>ケイゲン</t>
    </rPh>
    <rPh sb="2" eb="4">
      <t>ハンテイ</t>
    </rPh>
    <rPh sb="4" eb="5">
      <t>ガク</t>
    </rPh>
    <phoneticPr fontId="1"/>
  </si>
  <si>
    <t>軽減判定額（年金）</t>
    <rPh sb="0" eb="2">
      <t>ケイゲン</t>
    </rPh>
    <rPh sb="2" eb="4">
      <t>ハンテイ</t>
    </rPh>
    <rPh sb="4" eb="5">
      <t>ガク</t>
    </rPh>
    <rPh sb="6" eb="8">
      <t>ネンキン</t>
    </rPh>
    <phoneticPr fontId="1"/>
  </si>
  <si>
    <t>所得金額調整控除</t>
    <rPh sb="0" eb="2">
      <t>ショトク</t>
    </rPh>
    <rPh sb="2" eb="4">
      <t>キンガク</t>
    </rPh>
    <rPh sb="4" eb="6">
      <t>チョウセイ</t>
    </rPh>
    <rPh sb="6" eb="8">
      <t>コウジョ</t>
    </rPh>
    <phoneticPr fontId="1"/>
  </si>
  <si>
    <t>所得金額調整控除</t>
    <rPh sb="0" eb="8">
      <t>ショ</t>
    </rPh>
    <phoneticPr fontId="1"/>
  </si>
  <si>
    <t>所得金額調整控除マイナス除く</t>
    <rPh sb="0" eb="8">
      <t>ショ</t>
    </rPh>
    <rPh sb="12" eb="13">
      <t>ノゾ</t>
    </rPh>
    <phoneticPr fontId="1"/>
  </si>
  <si>
    <t>合計所得</t>
    <rPh sb="0" eb="2">
      <t>ゴウケイ</t>
    </rPh>
    <rPh sb="2" eb="4">
      <t>ショトク</t>
    </rPh>
    <phoneticPr fontId="1"/>
  </si>
  <si>
    <t>軽減判定額（年金）マイナス除く</t>
    <rPh sb="0" eb="2">
      <t>ケイゲン</t>
    </rPh>
    <rPh sb="2" eb="4">
      <t>ハンテイ</t>
    </rPh>
    <rPh sb="4" eb="5">
      <t>ガク</t>
    </rPh>
    <rPh sb="6" eb="8">
      <t>ネンキン</t>
    </rPh>
    <rPh sb="13" eb="14">
      <t>ノゾ</t>
    </rPh>
    <phoneticPr fontId="1"/>
  </si>
  <si>
    <t>所得金額調整控除(軽減)</t>
    <rPh sb="0" eb="8">
      <t>ショ</t>
    </rPh>
    <rPh sb="9" eb="11">
      <t>ケイゲン</t>
    </rPh>
    <phoneticPr fontId="1"/>
  </si>
  <si>
    <t>所得金額調整控除マイナス除く(軽減)</t>
    <rPh sb="0" eb="8">
      <t>ショ</t>
    </rPh>
    <rPh sb="12" eb="13">
      <t>ノゾ</t>
    </rPh>
    <phoneticPr fontId="1"/>
  </si>
  <si>
    <t>基準所得</t>
    <rPh sb="0" eb="2">
      <t>キジュン</t>
    </rPh>
    <rPh sb="2" eb="4">
      <t>ショトク</t>
    </rPh>
    <phoneticPr fontId="1"/>
  </si>
  <si>
    <t>軽減所得</t>
    <rPh sb="0" eb="2">
      <t>ケイゲン</t>
    </rPh>
    <rPh sb="2" eb="4">
      <t>ショトク</t>
    </rPh>
    <phoneticPr fontId="1"/>
  </si>
  <si>
    <t>所得調整控除</t>
    <rPh sb="0" eb="2">
      <t>ショトク</t>
    </rPh>
    <rPh sb="2" eb="4">
      <t>チョウセイ</t>
    </rPh>
    <rPh sb="4" eb="6">
      <t>コウジョ</t>
    </rPh>
    <phoneticPr fontId="1"/>
  </si>
  <si>
    <t>(基準総所得×0.067)</t>
    <rPh sb="1" eb="6">
      <t>キジュンソウ</t>
    </rPh>
    <phoneticPr fontId="1"/>
  </si>
  <si>
    <t>(加入者数×26,400)</t>
    <rPh sb="1" eb="5">
      <t>カニュウシャスウ</t>
    </rPh>
    <phoneticPr fontId="1"/>
  </si>
  <si>
    <t>(1世帯19,100)</t>
    <rPh sb="2" eb="4">
      <t>セタイ</t>
    </rPh>
    <phoneticPr fontId="1"/>
  </si>
  <si>
    <t>(基準総所得×0.029)</t>
    <rPh sb="1" eb="6">
      <t>キ</t>
    </rPh>
    <phoneticPr fontId="1"/>
  </si>
  <si>
    <t>(加入者数×10,700)</t>
    <rPh sb="1" eb="5">
      <t>カニュウ</t>
    </rPh>
    <phoneticPr fontId="1"/>
  </si>
  <si>
    <t>(介護分該当者の基準総所得×0.024)</t>
    <rPh sb="1" eb="3">
      <t>カイゴ</t>
    </rPh>
    <rPh sb="3" eb="4">
      <t>ブン</t>
    </rPh>
    <rPh sb="4" eb="7">
      <t>ガイトウシャ</t>
    </rPh>
    <rPh sb="8" eb="13">
      <t>キ</t>
    </rPh>
    <phoneticPr fontId="1"/>
  </si>
  <si>
    <t>(介護分該当者数×10,800)</t>
    <rPh sb="1" eb="3">
      <t>カイゴ</t>
    </rPh>
    <rPh sb="3" eb="4">
      <t>ブン</t>
    </rPh>
    <rPh sb="4" eb="7">
      <t>ガイトウシャ</t>
    </rPh>
    <rPh sb="7" eb="8">
      <t>スウ</t>
    </rPh>
    <phoneticPr fontId="1"/>
  </si>
  <si>
    <t>(介護分該当者がいる場合、1世帯5,700)</t>
    <rPh sb="1" eb="3">
      <t>カイゴ</t>
    </rPh>
    <rPh sb="3" eb="4">
      <t>ブン</t>
    </rPh>
    <rPh sb="4" eb="7">
      <t>ガイトウシャ</t>
    </rPh>
    <rPh sb="10" eb="12">
      <t>バアイ</t>
    </rPh>
    <rPh sb="14" eb="16">
      <t>セタイ</t>
    </rPh>
    <phoneticPr fontId="1"/>
  </si>
  <si>
    <t>未就学児人数</t>
    <rPh sb="0" eb="4">
      <t>ミシュウガクジ</t>
    </rPh>
    <rPh sb="4" eb="6">
      <t>ニンズウ</t>
    </rPh>
    <phoneticPr fontId="1"/>
  </si>
  <si>
    <t>人</t>
    <rPh sb="0" eb="1">
      <t>ニン</t>
    </rPh>
    <phoneticPr fontId="1"/>
  </si>
  <si>
    <t>なし</t>
  </si>
  <si>
    <t>40～64歳</t>
  </si>
  <si>
    <t>◆令和５年度（令和５年４月～令和６年３月）国民健康保険料　計算表◆</t>
    <rPh sb="1" eb="3">
      <t>レイワ</t>
    </rPh>
    <rPh sb="4" eb="6">
      <t>ネンド</t>
    </rPh>
    <rPh sb="7" eb="9">
      <t>レイワ</t>
    </rPh>
    <rPh sb="10" eb="11">
      <t>ネン</t>
    </rPh>
    <rPh sb="12" eb="13">
      <t>ガツ</t>
    </rPh>
    <rPh sb="14" eb="16">
      <t>レイワ</t>
    </rPh>
    <rPh sb="17" eb="18">
      <t>ネン</t>
    </rPh>
    <rPh sb="19" eb="20">
      <t>ガツ</t>
    </rPh>
    <rPh sb="21" eb="23">
      <t>コクミン</t>
    </rPh>
    <rPh sb="23" eb="25">
      <t>ケンコウ</t>
    </rPh>
    <rPh sb="25" eb="28">
      <t>ホケンリョウ</t>
    </rPh>
    <rPh sb="29" eb="31">
      <t>ケイサン</t>
    </rPh>
    <rPh sb="31" eb="32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</si>
</sst>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_ "/>
    <numFmt numFmtId="177" formatCode="#,##0_ &quot;円&quot;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color indexed="17"/>
      <name val="ＭＳ Ｐゴシック"/>
      <family val="3"/>
      <charset val="128"/>
    </font>
    <font>
      <b/>
      <sz val="12"/>
      <color indexed="17"/>
      <name val="ＭＳ Ｐゴシック"/>
      <family val="3"/>
      <charset val="128"/>
    </font>
    <font>
      <sz val="12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b/>
      <sz val="12"/>
      <color rgb="FF008000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sz val="12"/>
      <color rgb="FF00B050"/>
      <name val="ＭＳ Ｐゴシック"/>
      <family val="3"/>
      <charset val="128"/>
      <scheme val="major"/>
    </font>
    <font>
      <sz val="12"/>
      <color rgb="FF008000"/>
      <name val="ＭＳ Ｐゴシック"/>
      <family val="3"/>
      <charset val="128"/>
      <scheme val="major"/>
    </font>
    <font>
      <b/>
      <sz val="20"/>
      <color rgb="FFFF0000"/>
      <name val="ＭＳ Ｐゴシック"/>
      <family val="3"/>
      <charset val="128"/>
      <scheme val="major"/>
    </font>
    <font>
      <sz val="11"/>
      <color rgb="FF00B050"/>
      <name val="ＭＳ Ｐゴシック"/>
      <family val="3"/>
      <charset val="128"/>
      <scheme val="major"/>
    </font>
    <font>
      <sz val="12"/>
      <color theme="0"/>
      <name val="ＭＳ Ｐゴシック"/>
      <family val="3"/>
      <charset val="128"/>
      <scheme val="major"/>
    </font>
    <font>
      <sz val="12"/>
      <color theme="0" tint="-0.34998626667073579"/>
      <name val="ＭＳ Ｐゴシック"/>
      <family val="3"/>
      <charset val="128"/>
      <scheme val="major"/>
    </font>
  </fonts>
  <fills count="11">
    <fill>
      <patternFill patternType="none"/>
    </fill>
    <fill>
      <patternFill patternType="gray125"/>
    </fill>
    <fill>
      <patternFill patternType="lightGray">
        <fgColor indexed="9"/>
        <bgColor theme="9" tint="0.59996337778862885"/>
      </patternFill>
    </fill>
    <fill>
      <patternFill patternType="lightGray">
        <fgColor indexed="9"/>
        <bgColor theme="8" tint="0.59996337778862885"/>
      </patternFill>
    </fill>
    <fill>
      <patternFill patternType="lightGray">
        <fgColor indexed="9"/>
        <bgColor rgb="FFFFFF66"/>
      </patternFill>
    </fill>
    <fill>
      <patternFill patternType="solid">
        <fgColor rgb="FFFFFF66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double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thick">
        <color indexed="64"/>
      </right>
      <top style="dashed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dashed">
        <color indexed="64"/>
      </bottom>
      <diagonal/>
    </border>
    <border>
      <left/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/>
      <top style="dashed">
        <color indexed="64"/>
      </top>
      <bottom style="thick">
        <color indexed="64"/>
      </bottom>
      <diagonal/>
    </border>
    <border>
      <left/>
      <right style="thick">
        <color indexed="64"/>
      </right>
      <top style="dashed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69">
    <xf numFmtId="0" fontId="0" fillId="0" borderId="0" xfId="0">
      <alignment vertical="center"/>
    </xf>
    <xf numFmtId="0" fontId="4" fillId="0" borderId="5" xfId="0" applyFont="1" applyBorder="1">
      <alignment vertical="center"/>
    </xf>
    <xf numFmtId="0" fontId="4" fillId="0" borderId="0" xfId="0" applyFont="1" applyAlignment="1">
      <alignment vertical="center" shrinkToFit="1"/>
    </xf>
    <xf numFmtId="0" fontId="4" fillId="5" borderId="17" xfId="0" applyFont="1" applyFill="1" applyBorder="1" applyAlignment="1" applyProtection="1">
      <alignment horizontal="center" vertical="center" shrinkToFit="1"/>
      <protection locked="0"/>
    </xf>
    <xf numFmtId="0" fontId="4" fillId="5" borderId="18" xfId="0" applyFont="1" applyFill="1" applyBorder="1" applyAlignment="1" applyProtection="1">
      <alignment horizontal="center" vertical="center" shrinkToFit="1"/>
      <protection locked="0"/>
    </xf>
    <xf numFmtId="0" fontId="4" fillId="5" borderId="19" xfId="0" applyFont="1" applyFill="1" applyBorder="1" applyAlignment="1" applyProtection="1">
      <alignment horizontal="center" vertical="center" shrinkToFit="1"/>
      <protection locked="0"/>
    </xf>
    <xf numFmtId="176" fontId="4" fillId="5" borderId="20" xfId="0" applyNumberFormat="1" applyFont="1" applyFill="1" applyBorder="1" applyAlignment="1" applyProtection="1">
      <alignment vertical="center" shrinkToFit="1"/>
      <protection locked="0"/>
    </xf>
    <xf numFmtId="0" fontId="4" fillId="5" borderId="21" xfId="0" applyFont="1" applyFill="1" applyBorder="1" applyProtection="1">
      <alignment vertical="center"/>
    </xf>
    <xf numFmtId="176" fontId="4" fillId="5" borderId="22" xfId="0" applyNumberFormat="1" applyFont="1" applyFill="1" applyBorder="1" applyAlignment="1" applyProtection="1">
      <alignment vertical="center" shrinkToFit="1"/>
      <protection locked="0"/>
    </xf>
    <xf numFmtId="0" fontId="4" fillId="5" borderId="23" xfId="0" applyFont="1" applyFill="1" applyBorder="1" applyProtection="1">
      <alignment vertical="center"/>
    </xf>
    <xf numFmtId="176" fontId="4" fillId="5" borderId="24" xfId="0" applyNumberFormat="1" applyFont="1" applyFill="1" applyBorder="1" applyAlignment="1" applyProtection="1">
      <alignment vertical="center" shrinkToFit="1"/>
      <protection locked="0"/>
    </xf>
    <xf numFmtId="0" fontId="4" fillId="5" borderId="25" xfId="0" applyFont="1" applyFill="1" applyBorder="1" applyProtection="1">
      <alignment vertical="center"/>
    </xf>
    <xf numFmtId="0" fontId="0" fillId="0" borderId="4" xfId="0" applyBorder="1">
      <alignment vertical="center"/>
    </xf>
    <xf numFmtId="0" fontId="0" fillId="8" borderId="4" xfId="0" applyFill="1" applyBorder="1">
      <alignment vertical="center"/>
    </xf>
    <xf numFmtId="0" fontId="0" fillId="8" borderId="4" xfId="0" applyFill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4" xfId="0" applyFill="1" applyBorder="1">
      <alignment vertical="center"/>
    </xf>
    <xf numFmtId="0" fontId="0" fillId="0" borderId="4" xfId="0" applyFill="1" applyBorder="1" applyAlignment="1">
      <alignment horizontal="right" vertical="center"/>
    </xf>
    <xf numFmtId="0" fontId="0" fillId="0" borderId="4" xfId="0" applyNumberFormat="1" applyBorder="1">
      <alignment vertical="center"/>
    </xf>
    <xf numFmtId="9" fontId="0" fillId="0" borderId="4" xfId="0" applyNumberFormat="1" applyBorder="1">
      <alignment vertical="center"/>
    </xf>
    <xf numFmtId="0" fontId="0" fillId="0" borderId="0" xfId="0" applyNumberFormat="1" applyAlignment="1">
      <alignment vertical="center" shrinkToFit="1"/>
    </xf>
    <xf numFmtId="176" fontId="0" fillId="0" borderId="0" xfId="0" applyNumberFormat="1">
      <alignment vertical="center"/>
    </xf>
    <xf numFmtId="0" fontId="0" fillId="9" borderId="0" xfId="0" applyFill="1">
      <alignment vertical="center"/>
    </xf>
    <xf numFmtId="176" fontId="0" fillId="9" borderId="0" xfId="0" applyNumberFormat="1" applyFill="1">
      <alignment vertical="center"/>
    </xf>
    <xf numFmtId="0" fontId="0" fillId="9" borderId="0" xfId="0" applyNumberFormat="1" applyFill="1" applyAlignment="1">
      <alignment vertical="center" shrinkToFit="1"/>
    </xf>
    <xf numFmtId="0" fontId="4" fillId="0" borderId="0" xfId="0" applyFo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2" fillId="0" borderId="0" xfId="0" applyFont="1" applyProtection="1">
      <alignment vertical="center"/>
    </xf>
    <xf numFmtId="0" fontId="12" fillId="0" borderId="0" xfId="0" applyFont="1" applyAlignment="1" applyProtection="1">
      <alignment vertical="center" shrinkToFit="1"/>
    </xf>
    <xf numFmtId="0" fontId="13" fillId="0" borderId="0" xfId="0" applyFont="1" applyProtection="1">
      <alignment vertical="center"/>
    </xf>
    <xf numFmtId="0" fontId="4" fillId="0" borderId="0" xfId="0" applyFont="1" applyAlignment="1" applyProtection="1">
      <alignment vertical="center" shrinkToFit="1"/>
    </xf>
    <xf numFmtId="0" fontId="4" fillId="0" borderId="5" xfId="0" applyFont="1" applyBorder="1" applyProtection="1">
      <alignment vertical="center"/>
    </xf>
    <xf numFmtId="41" fontId="12" fillId="0" borderId="0" xfId="0" applyNumberFormat="1" applyFont="1" applyProtection="1">
      <alignment vertical="center"/>
    </xf>
    <xf numFmtId="41" fontId="13" fillId="0" borderId="0" xfId="0" applyNumberFormat="1" applyFo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Protection="1">
      <alignment vertical="center"/>
    </xf>
    <xf numFmtId="176" fontId="4" fillId="0" borderId="0" xfId="0" applyNumberFormat="1" applyFont="1" applyBorder="1" applyAlignment="1" applyProtection="1">
      <alignment horizontal="right" vertical="center"/>
    </xf>
    <xf numFmtId="0" fontId="12" fillId="0" borderId="0" xfId="0" applyFont="1" applyAlignment="1" applyProtection="1">
      <alignment horizontal="right" vertical="center"/>
    </xf>
    <xf numFmtId="176" fontId="12" fillId="0" borderId="0" xfId="0" applyNumberFormat="1" applyFont="1" applyProtection="1">
      <alignment vertical="center"/>
    </xf>
    <xf numFmtId="0" fontId="4" fillId="10" borderId="1" xfId="0" applyFont="1" applyFill="1" applyBorder="1" applyProtection="1">
      <alignment vertical="center"/>
    </xf>
    <xf numFmtId="0" fontId="4" fillId="10" borderId="2" xfId="0" applyFont="1" applyFill="1" applyBorder="1" applyProtection="1">
      <alignment vertical="center"/>
    </xf>
    <xf numFmtId="0" fontId="4" fillId="0" borderId="1" xfId="0" applyFont="1" applyBorder="1" applyProtection="1">
      <alignment vertical="center"/>
    </xf>
    <xf numFmtId="0" fontId="4" fillId="0" borderId="2" xfId="0" applyFont="1" applyBorder="1" applyProtection="1">
      <alignment vertical="center"/>
    </xf>
    <xf numFmtId="0" fontId="4" fillId="0" borderId="3" xfId="0" applyFont="1" applyBorder="1" applyProtection="1">
      <alignment vertical="center"/>
    </xf>
    <xf numFmtId="176" fontId="4" fillId="0" borderId="0" xfId="0" applyNumberFormat="1" applyFont="1" applyAlignment="1" applyProtection="1">
      <alignment horizontal="right" vertical="center"/>
    </xf>
    <xf numFmtId="176" fontId="4" fillId="0" borderId="0" xfId="0" applyNumberFormat="1" applyFont="1" applyBorder="1" applyProtection="1">
      <alignment vertical="center"/>
    </xf>
    <xf numFmtId="176" fontId="4" fillId="0" borderId="4" xfId="0" applyNumberFormat="1" applyFont="1" applyBorder="1" applyProtection="1">
      <alignment vertical="center"/>
    </xf>
    <xf numFmtId="176" fontId="4" fillId="0" borderId="1" xfId="0" applyNumberFormat="1" applyFont="1" applyBorder="1" applyAlignment="1" applyProtection="1">
      <alignment horizontal="right" vertical="center"/>
    </xf>
    <xf numFmtId="0" fontId="4" fillId="2" borderId="0" xfId="0" applyFont="1" applyFill="1" applyBorder="1" applyProtection="1">
      <alignment vertical="center"/>
    </xf>
    <xf numFmtId="0" fontId="4" fillId="3" borderId="0" xfId="0" applyFont="1" applyFill="1" applyBorder="1" applyProtection="1">
      <alignment vertical="center"/>
    </xf>
    <xf numFmtId="0" fontId="4" fillId="4" borderId="0" xfId="0" applyFont="1" applyFill="1" applyBorder="1" applyProtection="1">
      <alignment vertical="center"/>
    </xf>
    <xf numFmtId="0" fontId="4" fillId="3" borderId="0" xfId="0" applyFont="1" applyFill="1" applyBorder="1" applyAlignment="1" applyProtection="1">
      <alignment vertical="center"/>
    </xf>
    <xf numFmtId="0" fontId="4" fillId="2" borderId="7" xfId="0" applyFont="1" applyFill="1" applyBorder="1" applyProtection="1">
      <alignment vertical="center"/>
    </xf>
    <xf numFmtId="0" fontId="4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Protection="1">
      <alignment vertical="center"/>
    </xf>
    <xf numFmtId="0" fontId="4" fillId="4" borderId="7" xfId="0" applyFont="1" applyFill="1" applyBorder="1" applyProtection="1">
      <alignment vertical="center"/>
    </xf>
    <xf numFmtId="0" fontId="5" fillId="2" borderId="6" xfId="0" applyFont="1" applyFill="1" applyBorder="1" applyAlignment="1" applyProtection="1">
      <alignment horizontal="right" vertical="center"/>
    </xf>
    <xf numFmtId="0" fontId="7" fillId="2" borderId="0" xfId="0" applyFont="1" applyFill="1" applyBorder="1" applyAlignment="1" applyProtection="1">
      <alignment horizontal="center" vertical="center" shrinkToFit="1"/>
    </xf>
    <xf numFmtId="0" fontId="5" fillId="2" borderId="8" xfId="0" applyFont="1" applyFill="1" applyBorder="1" applyAlignment="1" applyProtection="1">
      <alignment horizontal="left" vertical="center"/>
    </xf>
    <xf numFmtId="0" fontId="7" fillId="3" borderId="0" xfId="0" applyFont="1" applyFill="1" applyBorder="1" applyAlignment="1" applyProtection="1">
      <alignment horizontal="center" vertical="center" shrinkToFit="1"/>
    </xf>
    <xf numFmtId="0" fontId="7" fillId="4" borderId="0" xfId="0" applyFont="1" applyFill="1" applyBorder="1" applyAlignment="1" applyProtection="1">
      <alignment horizontal="center" vertical="center" shrinkToFit="1"/>
    </xf>
    <xf numFmtId="176" fontId="4" fillId="2" borderId="6" xfId="0" applyNumberFormat="1" applyFont="1" applyFill="1" applyBorder="1" applyProtection="1">
      <alignment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/>
    </xf>
    <xf numFmtId="0" fontId="4" fillId="4" borderId="13" xfId="0" applyFont="1" applyFill="1" applyBorder="1" applyProtection="1">
      <alignment vertical="center"/>
    </xf>
    <xf numFmtId="0" fontId="4" fillId="4" borderId="14" xfId="0" applyFont="1" applyFill="1" applyBorder="1" applyProtection="1">
      <alignment vertical="center"/>
    </xf>
    <xf numFmtId="0" fontId="5" fillId="0" borderId="12" xfId="0" applyFont="1" applyBorder="1" applyAlignment="1" applyProtection="1">
      <alignment horizontal="center" vertical="center"/>
    </xf>
    <xf numFmtId="0" fontId="4" fillId="2" borderId="9" xfId="0" applyFont="1" applyFill="1" applyBorder="1" applyProtection="1">
      <alignment vertical="center"/>
    </xf>
    <xf numFmtId="0" fontId="4" fillId="2" borderId="10" xfId="0" applyFont="1" applyFill="1" applyBorder="1" applyProtection="1">
      <alignment vertical="center"/>
    </xf>
    <xf numFmtId="0" fontId="4" fillId="2" borderId="11" xfId="0" applyFont="1" applyFill="1" applyBorder="1" applyProtection="1">
      <alignment vertical="center"/>
    </xf>
    <xf numFmtId="0" fontId="4" fillId="3" borderId="10" xfId="0" applyFont="1" applyFill="1" applyBorder="1" applyProtection="1">
      <alignment vertical="center"/>
    </xf>
    <xf numFmtId="0" fontId="4" fillId="3" borderId="11" xfId="0" applyFont="1" applyFill="1" applyBorder="1" applyProtection="1">
      <alignment vertical="center"/>
    </xf>
    <xf numFmtId="0" fontId="4" fillId="4" borderId="10" xfId="0" applyFont="1" applyFill="1" applyBorder="1" applyProtection="1">
      <alignment vertical="center"/>
    </xf>
    <xf numFmtId="0" fontId="4" fillId="4" borderId="15" xfId="0" applyFont="1" applyFill="1" applyBorder="1" applyProtection="1">
      <alignment vertical="center"/>
    </xf>
    <xf numFmtId="0" fontId="4" fillId="4" borderId="16" xfId="0" applyFont="1" applyFill="1" applyBorder="1" applyProtection="1">
      <alignment vertical="center"/>
    </xf>
    <xf numFmtId="176" fontId="6" fillId="0" borderId="1" xfId="0" applyNumberFormat="1" applyFont="1" applyBorder="1" applyProtection="1">
      <alignment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0" fontId="8" fillId="0" borderId="0" xfId="0" applyFont="1" applyProtection="1">
      <alignment vertical="center"/>
    </xf>
    <xf numFmtId="176" fontId="8" fillId="0" borderId="0" xfId="0" applyNumberFormat="1" applyFont="1" applyProtection="1">
      <alignment vertical="center"/>
    </xf>
    <xf numFmtId="0" fontId="6" fillId="0" borderId="0" xfId="0" applyFont="1" applyAlignment="1" applyProtection="1">
      <alignment vertical="center" shrinkToFit="1"/>
    </xf>
    <xf numFmtId="177" fontId="11" fillId="0" borderId="0" xfId="0" applyNumberFormat="1" applyFont="1" applyAlignment="1" applyProtection="1">
      <alignment horizontal="right" vertical="center"/>
    </xf>
    <xf numFmtId="0" fontId="6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4" fillId="2" borderId="8" xfId="0" applyFont="1" applyFill="1" applyBorder="1" applyAlignment="1" applyProtection="1">
      <alignment horizontal="left" vertical="center"/>
    </xf>
    <xf numFmtId="0" fontId="4" fillId="2" borderId="29" xfId="0" applyFont="1" applyFill="1" applyBorder="1" applyAlignment="1" applyProtection="1">
      <alignment horizontal="left" vertical="center"/>
    </xf>
    <xf numFmtId="176" fontId="4" fillId="3" borderId="6" xfId="0" applyNumberFormat="1" applyFont="1" applyFill="1" applyBorder="1" applyAlignment="1" applyProtection="1">
      <alignment horizontal="right" vertical="center"/>
    </xf>
    <xf numFmtId="176" fontId="4" fillId="3" borderId="0" xfId="0" applyNumberFormat="1" applyFont="1" applyFill="1" applyBorder="1" applyAlignment="1" applyProtection="1">
      <alignment horizontal="right" vertical="center"/>
    </xf>
    <xf numFmtId="176" fontId="4" fillId="3" borderId="30" xfId="0" applyNumberFormat="1" applyFont="1" applyFill="1" applyBorder="1" applyAlignment="1" applyProtection="1">
      <alignment horizontal="right" vertical="center"/>
    </xf>
    <xf numFmtId="176" fontId="4" fillId="3" borderId="7" xfId="0" applyNumberFormat="1" applyFont="1" applyFill="1" applyBorder="1" applyAlignment="1" applyProtection="1">
      <alignment horizontal="right" vertical="center"/>
    </xf>
    <xf numFmtId="0" fontId="4" fillId="3" borderId="0" xfId="0" applyFont="1" applyFill="1" applyBorder="1" applyAlignment="1" applyProtection="1">
      <alignment horizontal="left" vertical="center"/>
    </xf>
    <xf numFmtId="0" fontId="4" fillId="3" borderId="8" xfId="0" applyFont="1" applyFill="1" applyBorder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4" fillId="3" borderId="29" xfId="0" applyFont="1" applyFill="1" applyBorder="1" applyAlignment="1" applyProtection="1">
      <alignment horizontal="left" vertical="center"/>
    </xf>
    <xf numFmtId="176" fontId="4" fillId="4" borderId="6" xfId="0" applyNumberFormat="1" applyFont="1" applyFill="1" applyBorder="1" applyAlignment="1" applyProtection="1">
      <alignment vertical="center"/>
    </xf>
    <xf numFmtId="176" fontId="4" fillId="4" borderId="0" xfId="0" applyNumberFormat="1" applyFont="1" applyFill="1" applyBorder="1" applyAlignment="1" applyProtection="1">
      <alignment vertical="center"/>
    </xf>
    <xf numFmtId="176" fontId="4" fillId="4" borderId="30" xfId="0" applyNumberFormat="1" applyFont="1" applyFill="1" applyBorder="1" applyAlignment="1" applyProtection="1">
      <alignment vertical="center"/>
    </xf>
    <xf numFmtId="176" fontId="4" fillId="4" borderId="7" xfId="0" applyNumberFormat="1" applyFont="1" applyFill="1" applyBorder="1" applyAlignment="1" applyProtection="1">
      <alignment vertical="center"/>
    </xf>
    <xf numFmtId="0" fontId="4" fillId="4" borderId="8" xfId="0" applyFont="1" applyFill="1" applyBorder="1" applyAlignment="1" applyProtection="1">
      <alignment horizontal="left" vertical="center"/>
    </xf>
    <xf numFmtId="0" fontId="4" fillId="4" borderId="29" xfId="0" applyFont="1" applyFill="1" applyBorder="1" applyAlignment="1" applyProtection="1">
      <alignment horizontal="left" vertical="center"/>
    </xf>
    <xf numFmtId="0" fontId="5" fillId="4" borderId="31" xfId="0" applyFont="1" applyFill="1" applyBorder="1" applyAlignment="1" applyProtection="1">
      <alignment horizontal="center" vertical="center" shrinkToFit="1"/>
    </xf>
    <xf numFmtId="0" fontId="5" fillId="5" borderId="32" xfId="0" applyFont="1" applyFill="1" applyBorder="1" applyAlignment="1" applyProtection="1">
      <alignment horizontal="center" vertical="center" shrinkToFit="1"/>
    </xf>
    <xf numFmtId="0" fontId="5" fillId="5" borderId="33" xfId="0" applyFont="1" applyFill="1" applyBorder="1" applyAlignment="1" applyProtection="1">
      <alignment horizontal="center" vertical="center" shrinkToFit="1"/>
    </xf>
    <xf numFmtId="0" fontId="5" fillId="3" borderId="32" xfId="0" applyFont="1" applyFill="1" applyBorder="1" applyAlignment="1" applyProtection="1">
      <alignment horizontal="left" vertical="center"/>
    </xf>
    <xf numFmtId="0" fontId="5" fillId="6" borderId="32" xfId="0" applyFont="1" applyFill="1" applyBorder="1" applyAlignment="1" applyProtection="1">
      <alignment horizontal="left" vertical="center"/>
    </xf>
    <xf numFmtId="0" fontId="5" fillId="6" borderId="33" xfId="0" applyFont="1" applyFill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 vertical="center"/>
    </xf>
    <xf numFmtId="0" fontId="4" fillId="0" borderId="43" xfId="0" applyFont="1" applyBorder="1" applyAlignment="1" applyProtection="1">
      <alignment horizontal="center" vertical="center"/>
    </xf>
    <xf numFmtId="0" fontId="4" fillId="0" borderId="43" xfId="0" applyFont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horizontal="center" vertical="center"/>
    </xf>
    <xf numFmtId="0" fontId="5" fillId="2" borderId="40" xfId="0" applyFont="1" applyFill="1" applyBorder="1" applyAlignment="1" applyProtection="1">
      <alignment horizontal="center" vertical="center"/>
    </xf>
    <xf numFmtId="0" fontId="5" fillId="7" borderId="41" xfId="0" applyFont="1" applyFill="1" applyBorder="1" applyAlignment="1" applyProtection="1">
      <alignment horizontal="center" vertical="center"/>
    </xf>
    <xf numFmtId="0" fontId="5" fillId="7" borderId="42" xfId="0" applyFont="1" applyFill="1" applyBorder="1" applyAlignment="1" applyProtection="1">
      <alignment horizontal="center" vertical="center"/>
    </xf>
    <xf numFmtId="0" fontId="5" fillId="3" borderId="40" xfId="0" applyFont="1" applyFill="1" applyBorder="1" applyAlignment="1" applyProtection="1">
      <alignment horizontal="center" vertical="center"/>
    </xf>
    <xf numFmtId="0" fontId="5" fillId="6" borderId="41" xfId="0" applyFont="1" applyFill="1" applyBorder="1" applyAlignment="1" applyProtection="1">
      <alignment horizontal="center" vertical="center"/>
    </xf>
    <xf numFmtId="0" fontId="5" fillId="6" borderId="42" xfId="0" applyFont="1" applyFill="1" applyBorder="1" applyAlignment="1" applyProtection="1">
      <alignment horizontal="center" vertical="center"/>
    </xf>
    <xf numFmtId="0" fontId="5" fillId="4" borderId="40" xfId="0" applyFont="1" applyFill="1" applyBorder="1" applyAlignment="1" applyProtection="1">
      <alignment horizontal="center" vertical="center"/>
    </xf>
    <xf numFmtId="0" fontId="5" fillId="5" borderId="41" xfId="0" applyFont="1" applyFill="1" applyBorder="1" applyAlignment="1" applyProtection="1">
      <alignment horizontal="center" vertical="center"/>
    </xf>
    <xf numFmtId="0" fontId="5" fillId="5" borderId="42" xfId="0" applyFont="1" applyFill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center" vertical="center"/>
    </xf>
    <xf numFmtId="0" fontId="5" fillId="0" borderId="28" xfId="0" applyFont="1" applyBorder="1" applyAlignment="1" applyProtection="1">
      <alignment horizontal="center" vertical="center"/>
    </xf>
    <xf numFmtId="0" fontId="5" fillId="2" borderId="37" xfId="0" applyFont="1" applyFill="1" applyBorder="1" applyAlignment="1" applyProtection="1">
      <alignment horizontal="center" vertical="center"/>
    </xf>
    <xf numFmtId="0" fontId="5" fillId="7" borderId="38" xfId="0" applyFont="1" applyFill="1" applyBorder="1" applyAlignment="1" applyProtection="1">
      <alignment horizontal="center" vertical="center"/>
    </xf>
    <xf numFmtId="0" fontId="5" fillId="7" borderId="39" xfId="0" applyFont="1" applyFill="1" applyBorder="1" applyAlignment="1" applyProtection="1">
      <alignment horizontal="center" vertical="center"/>
    </xf>
    <xf numFmtId="0" fontId="5" fillId="3" borderId="37" xfId="0" applyFont="1" applyFill="1" applyBorder="1" applyAlignment="1" applyProtection="1">
      <alignment horizontal="center" vertical="center"/>
    </xf>
    <xf numFmtId="0" fontId="5" fillId="6" borderId="38" xfId="0" applyFont="1" applyFill="1" applyBorder="1" applyAlignment="1" applyProtection="1">
      <alignment horizontal="center" vertical="center"/>
    </xf>
    <xf numFmtId="0" fontId="5" fillId="6" borderId="39" xfId="0" applyFont="1" applyFill="1" applyBorder="1" applyAlignment="1" applyProtection="1">
      <alignment horizontal="center" vertical="center"/>
    </xf>
    <xf numFmtId="0" fontId="5" fillId="4" borderId="37" xfId="0" applyFont="1" applyFill="1" applyBorder="1" applyAlignment="1" applyProtection="1">
      <alignment horizontal="center" vertical="center" shrinkToFit="1"/>
    </xf>
    <xf numFmtId="0" fontId="5" fillId="5" borderId="38" xfId="0" applyFont="1" applyFill="1" applyBorder="1" applyAlignment="1" applyProtection="1">
      <alignment horizontal="center" vertical="center" shrinkToFit="1"/>
    </xf>
    <xf numFmtId="0" fontId="5" fillId="5" borderId="39" xfId="0" applyFont="1" applyFill="1" applyBorder="1" applyAlignment="1" applyProtection="1">
      <alignment horizontal="center" vertical="center" shrinkToFit="1"/>
    </xf>
    <xf numFmtId="176" fontId="4" fillId="2" borderId="6" xfId="0" applyNumberFormat="1" applyFont="1" applyFill="1" applyBorder="1" applyAlignment="1" applyProtection="1">
      <alignment horizontal="right" vertical="center"/>
    </xf>
    <xf numFmtId="176" fontId="4" fillId="2" borderId="30" xfId="0" applyNumberFormat="1" applyFont="1" applyFill="1" applyBorder="1" applyAlignment="1" applyProtection="1">
      <alignment horizontal="right" vertical="center"/>
    </xf>
    <xf numFmtId="176" fontId="4" fillId="4" borderId="6" xfId="0" applyNumberFormat="1" applyFont="1" applyFill="1" applyBorder="1" applyAlignment="1" applyProtection="1">
      <alignment horizontal="right" vertical="center"/>
    </xf>
    <xf numFmtId="176" fontId="4" fillId="4" borderId="0" xfId="0" applyNumberFormat="1" applyFont="1" applyFill="1" applyBorder="1" applyAlignment="1" applyProtection="1">
      <alignment horizontal="right" vertical="center"/>
    </xf>
    <xf numFmtId="176" fontId="4" fillId="4" borderId="30" xfId="0" applyNumberFormat="1" applyFont="1" applyFill="1" applyBorder="1" applyAlignment="1" applyProtection="1">
      <alignment horizontal="right" vertical="center"/>
    </xf>
    <xf numFmtId="176" fontId="4" fillId="4" borderId="7" xfId="0" applyNumberFormat="1" applyFont="1" applyFill="1" applyBorder="1" applyAlignment="1" applyProtection="1">
      <alignment horizontal="right" vertical="center"/>
    </xf>
    <xf numFmtId="0" fontId="5" fillId="4" borderId="32" xfId="0" applyFont="1" applyFill="1" applyBorder="1" applyAlignment="1" applyProtection="1">
      <alignment horizontal="left" vertical="center"/>
    </xf>
    <xf numFmtId="0" fontId="5" fillId="5" borderId="33" xfId="0" applyFont="1" applyFill="1" applyBorder="1" applyAlignment="1" applyProtection="1">
      <alignment horizontal="left" vertical="center"/>
    </xf>
    <xf numFmtId="176" fontId="4" fillId="3" borderId="36" xfId="0" applyNumberFormat="1" applyFont="1" applyFill="1" applyBorder="1" applyAlignment="1" applyProtection="1">
      <alignment vertical="center"/>
    </xf>
    <xf numFmtId="0" fontId="4" fillId="6" borderId="13" xfId="0" applyFont="1" applyFill="1" applyBorder="1" applyAlignment="1" applyProtection="1">
      <alignment vertical="center"/>
    </xf>
    <xf numFmtId="0" fontId="4" fillId="3" borderId="13" xfId="0" applyFont="1" applyFill="1" applyBorder="1" applyAlignment="1" applyProtection="1">
      <alignment horizontal="left" vertical="center"/>
    </xf>
    <xf numFmtId="0" fontId="4" fillId="3" borderId="14" xfId="0" applyFont="1" applyFill="1" applyBorder="1" applyAlignment="1" applyProtection="1">
      <alignment horizontal="left" vertical="center"/>
    </xf>
    <xf numFmtId="176" fontId="4" fillId="4" borderId="36" xfId="0" applyNumberFormat="1" applyFont="1" applyFill="1" applyBorder="1" applyAlignment="1" applyProtection="1">
      <alignment vertical="center"/>
    </xf>
    <xf numFmtId="0" fontId="4" fillId="5" borderId="13" xfId="0" applyFont="1" applyFill="1" applyBorder="1" applyAlignment="1" applyProtection="1">
      <alignment vertical="center"/>
    </xf>
    <xf numFmtId="176" fontId="9" fillId="0" borderId="0" xfId="0" applyNumberFormat="1" applyFont="1" applyAlignment="1" applyProtection="1">
      <alignment horizontal="right" vertical="center"/>
    </xf>
    <xf numFmtId="0" fontId="4" fillId="3" borderId="9" xfId="0" applyFont="1" applyFill="1" applyBorder="1" applyAlignment="1" applyProtection="1">
      <alignment vertical="center"/>
    </xf>
    <xf numFmtId="0" fontId="4" fillId="3" borderId="10" xfId="0" applyFont="1" applyFill="1" applyBorder="1" applyAlignment="1" applyProtection="1">
      <alignment vertical="center"/>
    </xf>
    <xf numFmtId="0" fontId="5" fillId="2" borderId="31" xfId="0" applyFont="1" applyFill="1" applyBorder="1" applyAlignment="1" applyProtection="1">
      <alignment horizontal="center" vertical="center"/>
    </xf>
    <xf numFmtId="0" fontId="5" fillId="7" borderId="32" xfId="0" applyFont="1" applyFill="1" applyBorder="1" applyAlignment="1" applyProtection="1">
      <alignment horizontal="center" vertical="center"/>
    </xf>
    <xf numFmtId="0" fontId="5" fillId="7" borderId="33" xfId="0" applyFont="1" applyFill="1" applyBorder="1" applyAlignment="1" applyProtection="1">
      <alignment horizontal="center" vertical="center"/>
    </xf>
    <xf numFmtId="0" fontId="5" fillId="3" borderId="31" xfId="0" applyFont="1" applyFill="1" applyBorder="1" applyAlignment="1" applyProtection="1">
      <alignment horizontal="center" vertical="center"/>
    </xf>
    <xf numFmtId="0" fontId="5" fillId="6" borderId="32" xfId="0" applyFont="1" applyFill="1" applyBorder="1" applyAlignment="1" applyProtection="1">
      <alignment horizontal="center" vertical="center"/>
    </xf>
    <xf numFmtId="0" fontId="5" fillId="6" borderId="33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 shrinkToFit="1"/>
    </xf>
    <xf numFmtId="0" fontId="6" fillId="0" borderId="35" xfId="0" applyFont="1" applyBorder="1" applyAlignment="1" applyProtection="1">
      <alignment horizontal="center" vertical="center" shrinkToFit="1"/>
    </xf>
    <xf numFmtId="0" fontId="4" fillId="4" borderId="9" xfId="0" applyFont="1" applyFill="1" applyBorder="1" applyAlignment="1" applyProtection="1">
      <alignment vertical="center"/>
    </xf>
    <xf numFmtId="0" fontId="4" fillId="4" borderId="10" xfId="0" applyFont="1" applyFill="1" applyBorder="1" applyAlignment="1" applyProtection="1">
      <alignment vertical="center"/>
    </xf>
    <xf numFmtId="0" fontId="5" fillId="4" borderId="31" xfId="0" applyFont="1" applyFill="1" applyBorder="1" applyAlignment="1" applyProtection="1">
      <alignment horizontal="right" vertical="center"/>
    </xf>
    <xf numFmtId="0" fontId="5" fillId="5" borderId="32" xfId="0" applyFont="1" applyFill="1" applyBorder="1" applyAlignment="1" applyProtection="1">
      <alignment horizontal="right" vertical="center"/>
    </xf>
    <xf numFmtId="0" fontId="6" fillId="0" borderId="34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5" fillId="3" borderId="31" xfId="0" applyFont="1" applyFill="1" applyBorder="1" applyAlignment="1" applyProtection="1">
      <alignment horizontal="right" vertical="center"/>
    </xf>
    <xf numFmtId="0" fontId="5" fillId="6" borderId="32" xfId="0" applyFont="1" applyFill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57149</xdr:rowOff>
    </xdr:from>
    <xdr:to>
      <xdr:col>3</xdr:col>
      <xdr:colOff>654984</xdr:colOff>
      <xdr:row>27</xdr:row>
      <xdr:rowOff>180974</xdr:rowOff>
    </xdr:to>
    <xdr:sp macro="" textlink="">
      <xdr:nvSpPr>
        <xdr:cNvPr id="1027" name="AutoShape 3"/>
        <xdr:cNvSpPr>
          <a:spLocks noChangeArrowheads="1"/>
        </xdr:cNvSpPr>
      </xdr:nvSpPr>
      <xdr:spPr bwMode="auto">
        <a:xfrm>
          <a:off x="0" y="57149"/>
          <a:ext cx="2712384" cy="5305425"/>
        </a:xfrm>
        <a:prstGeom prst="wedgeRoundRectCallout">
          <a:avLst>
            <a:gd name="adj1" fmla="val 60435"/>
            <a:gd name="adj2" fmla="val -31017"/>
            <a:gd name="adj3" fmla="val 16667"/>
          </a:avLst>
        </a:prstGeom>
        <a:solidFill>
          <a:srgbClr val="FFFF66"/>
        </a:solidFill>
        <a:ln w="76200" cmpd="tri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9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計算方法</a:t>
          </a: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●世帯主及び被保険者（加入者）について、黒い太枠の部分を入力してください。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●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世帯主は①に、それ以外の加入者は②～⑪に入力してください。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●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世帯主は加入しない場合でも、前年の収入等を入力し、年齢の欄を「未加入の世帯主」としてください。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●</a:t>
          </a:r>
          <a:r>
            <a:rPr lang="ja-JP" altLang="en-US" sz="1100" b="1" i="0" u="none" strike="noStrike" baseline="0">
              <a:solidFill>
                <a:srgbClr val="000000"/>
              </a:solidFill>
              <a:effectLst/>
              <a:latin typeface="ＭＳ Ｐゴシック"/>
              <a:ea typeface="ＭＳ Ｐゴシック"/>
              <a:cs typeface="+mn-cs"/>
            </a:rPr>
            <a:t>収入等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が入力されているにも関わらず、年齢が入力されていない場合は、その項目は計算されません。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●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1月～3月の保険料は前々年の収入を基に計算されます。</a:t>
          </a:r>
        </a:p>
        <a:p>
          <a:pPr algn="l" rtl="0">
            <a:lnSpc>
              <a:spcPts val="1200"/>
            </a:lnSpc>
            <a:defRPr sz="1000"/>
          </a:pPr>
          <a:endParaRPr lang="en-US" altLang="ja-JP" sz="1100" b="1" i="0" u="sng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●</a:t>
          </a:r>
          <a:r>
            <a:rPr lang="ja-JP" altLang="en-US" sz="1000" b="1" i="0" baseline="0">
              <a:effectLst/>
              <a:latin typeface="+mn-lt"/>
              <a:ea typeface="+mn-ea"/>
              <a:cs typeface="+mn-cs"/>
            </a:rPr>
            <a:t>６５歳の方は、年金収入の控除額が異なる場合があるため、正しく計算できない場合があります</a:t>
          </a: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。</a:t>
          </a:r>
          <a:endParaRPr lang="ja-JP" altLang="ja-JP" sz="1100">
            <a:effectLst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</a:t>
          </a:r>
          <a:endParaRPr lang="en-US" altLang="ja-JP" sz="1100" b="1" i="0" u="sng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1" i="0" u="sng" baseline="0">
              <a:effectLst/>
              <a:latin typeface="+mn-lt"/>
              <a:ea typeface="+mn-ea"/>
              <a:cs typeface="+mn-cs"/>
            </a:rPr>
            <a:t>●前年収入欄には、給与・年金については収入金額を、それ以外については所得金額をお入れください。（例／給与収入は、源泉徴収票の支払い総額の金額。）</a:t>
          </a:r>
          <a:endParaRPr lang="ja-JP" altLang="ja-JP" sz="1100">
            <a:effectLst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　　　　　　　　　　　　　　　　　　　　　　　　　　　　　　　　　　　　　　　　　　　　　　　　　　　　　　　　　　　　　　　　　　　　　　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25171</xdr:colOff>
      <xdr:row>28</xdr:row>
      <xdr:rowOff>126420</xdr:rowOff>
    </xdr:from>
    <xdr:to>
      <xdr:col>3</xdr:col>
      <xdr:colOff>682396</xdr:colOff>
      <xdr:row>40</xdr:row>
      <xdr:rowOff>180975</xdr:rowOff>
    </xdr:to>
    <xdr:sp macro="" textlink="">
      <xdr:nvSpPr>
        <xdr:cNvPr id="1029" name="AutoShape 5"/>
        <xdr:cNvSpPr>
          <a:spLocks noChangeArrowheads="1"/>
        </xdr:cNvSpPr>
      </xdr:nvSpPr>
      <xdr:spPr bwMode="auto">
        <a:xfrm>
          <a:off x="25171" y="5488995"/>
          <a:ext cx="2714625" cy="2397705"/>
        </a:xfrm>
        <a:prstGeom prst="wedgeRoundRectCallout">
          <a:avLst>
            <a:gd name="adj1" fmla="val -4384"/>
            <a:gd name="adj2" fmla="val -13449"/>
            <a:gd name="adj3" fmla="val 16667"/>
          </a:avLst>
        </a:prstGeom>
        <a:solidFill>
          <a:srgbClr val="FFFF66"/>
        </a:solidFill>
        <a:ln w="76200" cmpd="tri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900"/>
            </a:lnSpc>
            <a:defRPr sz="1000"/>
          </a:pPr>
          <a:r>
            <a:rPr lang="ja-JP" altLang="en-US" sz="1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★★注意★★</a:t>
          </a:r>
          <a:endParaRPr lang="en-US" altLang="ja-JP" sz="16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900"/>
            </a:lnSpc>
            <a:defRPr sz="1000"/>
          </a:pPr>
          <a:endParaRPr lang="ja-JP" altLang="en-US" sz="16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ja-JP" sz="10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この計算表でできるのは、あくまでも一般的な計算であり、実際の保険料とは一致しない場合があります。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ja-JP" sz="10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lang="ja-JP" altLang="en-US" sz="1100" b="1" i="0" u="none" strike="noStrike" baseline="0">
              <a:solidFill>
                <a:srgbClr val="FF0000"/>
              </a:solidFill>
              <a:effectLst/>
              <a:latin typeface="ＭＳ Ｐゴシック"/>
              <a:ea typeface="ＭＳ Ｐゴシック"/>
              <a:cs typeface="+mn-cs"/>
            </a:rPr>
            <a:t>令和５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年度(令和５年4月～令和６年3月)の保険料計算であるため、それ以外の期間とは計算方法が異なります。</a:t>
          </a:r>
        </a:p>
      </xdr:txBody>
    </xdr:sp>
    <xdr:clientData/>
  </xdr:twoCellAnchor>
  <xdr:twoCellAnchor>
    <xdr:from>
      <xdr:col>6</xdr:col>
      <xdr:colOff>681904</xdr:colOff>
      <xdr:row>15</xdr:row>
      <xdr:rowOff>162485</xdr:rowOff>
    </xdr:from>
    <xdr:to>
      <xdr:col>10</xdr:col>
      <xdr:colOff>119064</xdr:colOff>
      <xdr:row>17</xdr:row>
      <xdr:rowOff>76201</xdr:rowOff>
    </xdr:to>
    <xdr:sp macro="" textlink="">
      <xdr:nvSpPr>
        <xdr:cNvPr id="2" name="円形吹き出し 1"/>
        <xdr:cNvSpPr/>
      </xdr:nvSpPr>
      <xdr:spPr>
        <a:xfrm>
          <a:off x="4806229" y="3124760"/>
          <a:ext cx="2237510" cy="285191"/>
        </a:xfrm>
        <a:prstGeom prst="wedgeEllipseCallout">
          <a:avLst>
            <a:gd name="adj1" fmla="val -32431"/>
            <a:gd name="adj2" fmla="val 84929"/>
          </a:avLst>
        </a:prstGeom>
        <a:noFill/>
        <a:ln>
          <a:solidFill>
            <a:srgbClr val="3918C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tx2"/>
              </a:solidFill>
            </a:rPr>
            <a:t>確認してください</a:t>
          </a:r>
        </a:p>
      </xdr:txBody>
    </xdr:sp>
    <xdr:clientData/>
  </xdr:twoCellAnchor>
  <xdr:twoCellAnchor>
    <xdr:from>
      <xdr:col>6</xdr:col>
      <xdr:colOff>495300</xdr:colOff>
      <xdr:row>15</xdr:row>
      <xdr:rowOff>47625</xdr:rowOff>
    </xdr:from>
    <xdr:to>
      <xdr:col>6</xdr:col>
      <xdr:colOff>495300</xdr:colOff>
      <xdr:row>16</xdr:row>
      <xdr:rowOff>161925</xdr:rowOff>
    </xdr:to>
    <xdr:cxnSp macro="">
      <xdr:nvCxnSpPr>
        <xdr:cNvPr id="4" name="直線矢印コネクタ 3"/>
        <xdr:cNvCxnSpPr/>
      </xdr:nvCxnSpPr>
      <xdr:spPr>
        <a:xfrm>
          <a:off x="4876800" y="2609850"/>
          <a:ext cx="0" cy="30480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2"/>
  <sheetViews>
    <sheetView tabSelected="1" view="pageBreakPreview" zoomScaleNormal="100" zoomScaleSheetLayoutView="100" workbookViewId="0">
      <selection activeCell="M8" sqref="M8"/>
    </sheetView>
  </sheetViews>
  <sheetFormatPr defaultRowHeight="14.25" x14ac:dyDescent="0.15"/>
  <cols>
    <col min="1" max="4" width="9" style="25"/>
    <col min="5" max="5" width="4.75" style="25" customWidth="1"/>
    <col min="6" max="6" width="13.375" style="25" customWidth="1"/>
    <col min="7" max="7" width="18.125" style="25" customWidth="1"/>
    <col min="8" max="8" width="3" style="25" customWidth="1"/>
    <col min="9" max="9" width="12.5" style="25" customWidth="1"/>
    <col min="10" max="10" width="3.125" style="25" customWidth="1"/>
    <col min="11" max="11" width="12.5" style="25" customWidth="1"/>
    <col min="12" max="12" width="3.125" style="25" customWidth="1"/>
    <col min="13" max="13" width="12.5" style="25" customWidth="1"/>
    <col min="14" max="14" width="3" style="25" customWidth="1"/>
    <col min="15" max="15" width="1.75" style="25" customWidth="1"/>
    <col min="16" max="16" width="11.625" style="25" customWidth="1"/>
    <col min="17" max="17" width="11.375" style="25" customWidth="1"/>
    <col min="18" max="18" width="2.5" style="25" customWidth="1"/>
    <col min="19" max="19" width="10" style="25" customWidth="1"/>
    <col min="20" max="20" width="2.5" style="25" customWidth="1"/>
    <col min="21" max="21" width="12.875" style="25" customWidth="1"/>
    <col min="22" max="22" width="2.125" style="25" customWidth="1"/>
    <col min="23" max="23" width="11.25" style="25" customWidth="1"/>
    <col min="24" max="24" width="11" style="25" customWidth="1"/>
    <col min="25" max="16384" width="9" style="25"/>
  </cols>
  <sheetData>
    <row r="1" spans="1:32" ht="31.5" customHeight="1" x14ac:dyDescent="0.15">
      <c r="D1" s="111" t="s">
        <v>102</v>
      </c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</row>
    <row r="2" spans="1:32" x14ac:dyDescent="0.15">
      <c r="A2" s="26"/>
      <c r="B2" s="26"/>
      <c r="C2" s="26"/>
      <c r="D2" s="26"/>
      <c r="E2" s="26"/>
    </row>
    <row r="3" spans="1:32" x14ac:dyDescent="0.15">
      <c r="G3" s="27"/>
      <c r="I3" s="114" t="s">
        <v>39</v>
      </c>
      <c r="J3" s="114"/>
      <c r="K3" s="114"/>
      <c r="L3" s="114"/>
      <c r="M3" s="114"/>
      <c r="N3" s="114"/>
    </row>
    <row r="4" spans="1:32" ht="15" thickBot="1" x14ac:dyDescent="0.2">
      <c r="G4" s="27" t="s">
        <v>76</v>
      </c>
      <c r="I4" s="112" t="s">
        <v>36</v>
      </c>
      <c r="J4" s="112"/>
      <c r="K4" s="112" t="s">
        <v>37</v>
      </c>
      <c r="L4" s="112"/>
      <c r="M4" s="113" t="s">
        <v>38</v>
      </c>
      <c r="N4" s="113"/>
      <c r="P4" s="28" t="s">
        <v>63</v>
      </c>
      <c r="Q4" s="28" t="s">
        <v>60</v>
      </c>
      <c r="R4" s="28"/>
      <c r="S4" s="29" t="s">
        <v>80</v>
      </c>
      <c r="T4" s="28"/>
      <c r="U4" s="28" t="s">
        <v>83</v>
      </c>
      <c r="V4" s="28"/>
      <c r="W4" s="30" t="s">
        <v>87</v>
      </c>
      <c r="X4" s="30" t="s">
        <v>88</v>
      </c>
      <c r="Y4" s="30" t="s">
        <v>89</v>
      </c>
      <c r="Z4" s="30"/>
      <c r="AA4" s="28"/>
      <c r="AB4" s="28"/>
      <c r="AC4" s="28"/>
      <c r="AD4" s="28"/>
      <c r="AE4" s="28"/>
      <c r="AF4" s="28"/>
    </row>
    <row r="5" spans="1:32" ht="15" thickTop="1" x14ac:dyDescent="0.15">
      <c r="F5" s="31" t="s">
        <v>18</v>
      </c>
      <c r="G5" s="3" t="s">
        <v>101</v>
      </c>
      <c r="H5" s="32"/>
      <c r="I5" s="6">
        <v>0</v>
      </c>
      <c r="J5" s="7" t="s">
        <v>0</v>
      </c>
      <c r="K5" s="6">
        <v>0</v>
      </c>
      <c r="L5" s="7" t="s">
        <v>0</v>
      </c>
      <c r="M5" s="6">
        <v>0</v>
      </c>
      <c r="N5" s="7" t="s">
        <v>0</v>
      </c>
      <c r="P5" s="33">
        <f>IF(計算過程!K2=0,0,計算過程!K2)</f>
        <v>0</v>
      </c>
      <c r="Q5" s="33">
        <f>IF(計算過程!L2=0,0,計算過程!L2)</f>
        <v>0</v>
      </c>
      <c r="R5" s="33"/>
      <c r="S5" s="33">
        <f>計算過程!M2</f>
        <v>0</v>
      </c>
      <c r="T5" s="28"/>
      <c r="U5" s="33">
        <f>IFERROR(P5+Q5+M5-S5,"")</f>
        <v>0</v>
      </c>
      <c r="V5" s="28"/>
      <c r="W5" s="34">
        <f>計算過程!P2</f>
        <v>0</v>
      </c>
      <c r="X5" s="34">
        <f>計算過程!W2</f>
        <v>0</v>
      </c>
      <c r="Y5" s="34">
        <f>計算過程!M2</f>
        <v>0</v>
      </c>
      <c r="Z5" s="30"/>
      <c r="AA5" s="28"/>
      <c r="AB5" s="28"/>
      <c r="AC5" s="28"/>
      <c r="AD5" s="28"/>
      <c r="AE5" s="28"/>
      <c r="AF5" s="28"/>
    </row>
    <row r="6" spans="1:32" x14ac:dyDescent="0.15">
      <c r="F6" s="31" t="s">
        <v>19</v>
      </c>
      <c r="G6" s="4" t="s">
        <v>100</v>
      </c>
      <c r="H6" s="32"/>
      <c r="I6" s="8">
        <v>0</v>
      </c>
      <c r="J6" s="9" t="s">
        <v>0</v>
      </c>
      <c r="K6" s="8">
        <v>0</v>
      </c>
      <c r="L6" s="9" t="s">
        <v>0</v>
      </c>
      <c r="M6" s="8">
        <v>0</v>
      </c>
      <c r="N6" s="9" t="s">
        <v>0</v>
      </c>
      <c r="P6" s="33">
        <f>IF(計算過程!K3=0,0,計算過程!K3)</f>
        <v>0</v>
      </c>
      <c r="Q6" s="33">
        <f>IF(計算過程!L3=0,0,計算過程!L3)</f>
        <v>0</v>
      </c>
      <c r="R6" s="33"/>
      <c r="S6" s="33">
        <f>計算過程!M3</f>
        <v>0</v>
      </c>
      <c r="T6" s="28"/>
      <c r="U6" s="33">
        <f t="shared" ref="U6:U15" si="0">IFERROR(P6+Q6+M6-S6,"")</f>
        <v>0</v>
      </c>
      <c r="V6" s="28"/>
      <c r="W6" s="34">
        <f>計算過程!P3</f>
        <v>0</v>
      </c>
      <c r="X6" s="34">
        <f>計算過程!W3</f>
        <v>0</v>
      </c>
      <c r="Y6" s="34">
        <f>計算過程!M3</f>
        <v>0</v>
      </c>
      <c r="Z6" s="30"/>
      <c r="AA6" s="28"/>
      <c r="AB6" s="28"/>
      <c r="AC6" s="28"/>
      <c r="AD6" s="28"/>
      <c r="AE6" s="28"/>
      <c r="AF6" s="28"/>
    </row>
    <row r="7" spans="1:32" x14ac:dyDescent="0.15">
      <c r="F7" s="31" t="s">
        <v>20</v>
      </c>
      <c r="G7" s="4" t="s">
        <v>100</v>
      </c>
      <c r="H7" s="32"/>
      <c r="I7" s="8">
        <v>0</v>
      </c>
      <c r="J7" s="9" t="s">
        <v>0</v>
      </c>
      <c r="K7" s="8">
        <v>0</v>
      </c>
      <c r="L7" s="9" t="s">
        <v>0</v>
      </c>
      <c r="M7" s="8">
        <v>0</v>
      </c>
      <c r="N7" s="9" t="s">
        <v>0</v>
      </c>
      <c r="P7" s="33">
        <f>IF(計算過程!K4=0,0,計算過程!K4)</f>
        <v>0</v>
      </c>
      <c r="Q7" s="33">
        <f>IF(計算過程!L4=0,0,計算過程!L4)</f>
        <v>0</v>
      </c>
      <c r="R7" s="33"/>
      <c r="S7" s="33">
        <f>計算過程!M4</f>
        <v>0</v>
      </c>
      <c r="T7" s="28"/>
      <c r="U7" s="33">
        <f t="shared" si="0"/>
        <v>0</v>
      </c>
      <c r="V7" s="28"/>
      <c r="W7" s="34">
        <f>計算過程!P4</f>
        <v>0</v>
      </c>
      <c r="X7" s="34">
        <f>計算過程!W4</f>
        <v>0</v>
      </c>
      <c r="Y7" s="34">
        <f>計算過程!M4</f>
        <v>0</v>
      </c>
      <c r="Z7" s="30"/>
      <c r="AA7" s="28"/>
      <c r="AB7" s="28"/>
      <c r="AC7" s="28"/>
      <c r="AD7" s="28"/>
      <c r="AE7" s="28"/>
      <c r="AF7" s="28"/>
    </row>
    <row r="8" spans="1:32" x14ac:dyDescent="0.15">
      <c r="F8" s="31" t="s">
        <v>21</v>
      </c>
      <c r="G8" s="4" t="s">
        <v>100</v>
      </c>
      <c r="H8" s="32"/>
      <c r="I8" s="8">
        <v>0</v>
      </c>
      <c r="J8" s="9" t="s">
        <v>0</v>
      </c>
      <c r="K8" s="8">
        <v>0</v>
      </c>
      <c r="L8" s="9" t="s">
        <v>0</v>
      </c>
      <c r="M8" s="8">
        <v>0</v>
      </c>
      <c r="N8" s="9" t="s">
        <v>0</v>
      </c>
      <c r="P8" s="33">
        <f>IF(計算過程!K5=0,0,計算過程!K5)</f>
        <v>0</v>
      </c>
      <c r="Q8" s="33">
        <f>IF(計算過程!L5=0,0,計算過程!L5)</f>
        <v>0</v>
      </c>
      <c r="R8" s="33"/>
      <c r="S8" s="33">
        <f>計算過程!M5</f>
        <v>0</v>
      </c>
      <c r="T8" s="28"/>
      <c r="U8" s="33">
        <f t="shared" si="0"/>
        <v>0</v>
      </c>
      <c r="V8" s="28"/>
      <c r="W8" s="34">
        <f>計算過程!P5</f>
        <v>0</v>
      </c>
      <c r="X8" s="34">
        <f>計算過程!W5</f>
        <v>0</v>
      </c>
      <c r="Y8" s="34">
        <f>計算過程!M5</f>
        <v>0</v>
      </c>
      <c r="Z8" s="30"/>
      <c r="AA8" s="28"/>
      <c r="AB8" s="28"/>
      <c r="AC8" s="28"/>
      <c r="AD8" s="28"/>
      <c r="AE8" s="28"/>
      <c r="AF8" s="28"/>
    </row>
    <row r="9" spans="1:32" x14ac:dyDescent="0.15">
      <c r="F9" s="31" t="s">
        <v>22</v>
      </c>
      <c r="G9" s="4" t="s">
        <v>100</v>
      </c>
      <c r="H9" s="32"/>
      <c r="I9" s="8">
        <v>0</v>
      </c>
      <c r="J9" s="9" t="s">
        <v>0</v>
      </c>
      <c r="K9" s="8">
        <v>0</v>
      </c>
      <c r="L9" s="9" t="s">
        <v>0</v>
      </c>
      <c r="M9" s="8">
        <v>0</v>
      </c>
      <c r="N9" s="9" t="s">
        <v>0</v>
      </c>
      <c r="P9" s="33">
        <f>IF(計算過程!K6=0,0,計算過程!K6)</f>
        <v>0</v>
      </c>
      <c r="Q9" s="33">
        <f>IF(計算過程!L6=0,0,計算過程!L6)</f>
        <v>0</v>
      </c>
      <c r="R9" s="33"/>
      <c r="S9" s="33">
        <f>計算過程!M6</f>
        <v>0</v>
      </c>
      <c r="T9" s="28"/>
      <c r="U9" s="33">
        <f t="shared" si="0"/>
        <v>0</v>
      </c>
      <c r="V9" s="28"/>
      <c r="W9" s="34">
        <f>計算過程!P6</f>
        <v>0</v>
      </c>
      <c r="X9" s="34">
        <f>計算過程!W6</f>
        <v>0</v>
      </c>
      <c r="Y9" s="34">
        <f>計算過程!M6</f>
        <v>0</v>
      </c>
      <c r="Z9" s="30"/>
      <c r="AA9" s="28"/>
      <c r="AB9" s="28"/>
      <c r="AC9" s="28"/>
      <c r="AD9" s="28"/>
      <c r="AE9" s="28"/>
      <c r="AF9" s="28"/>
    </row>
    <row r="10" spans="1:32" x14ac:dyDescent="0.15">
      <c r="F10" s="31" t="s">
        <v>23</v>
      </c>
      <c r="G10" s="4" t="s">
        <v>100</v>
      </c>
      <c r="H10" s="32"/>
      <c r="I10" s="8">
        <v>0</v>
      </c>
      <c r="J10" s="9" t="s">
        <v>0</v>
      </c>
      <c r="K10" s="8">
        <v>0</v>
      </c>
      <c r="L10" s="9" t="s">
        <v>0</v>
      </c>
      <c r="M10" s="8">
        <v>0</v>
      </c>
      <c r="N10" s="9" t="s">
        <v>0</v>
      </c>
      <c r="P10" s="33">
        <f>IF(計算過程!K7=0,0,計算過程!K7)</f>
        <v>0</v>
      </c>
      <c r="Q10" s="33">
        <f>IF(計算過程!L7=0,0,計算過程!L7)</f>
        <v>0</v>
      </c>
      <c r="R10" s="33"/>
      <c r="S10" s="33">
        <f>計算過程!M7</f>
        <v>0</v>
      </c>
      <c r="T10" s="28"/>
      <c r="U10" s="33">
        <f t="shared" si="0"/>
        <v>0</v>
      </c>
      <c r="V10" s="28"/>
      <c r="W10" s="34">
        <f>計算過程!P7</f>
        <v>0</v>
      </c>
      <c r="X10" s="34">
        <f>計算過程!W7</f>
        <v>0</v>
      </c>
      <c r="Y10" s="34">
        <f>計算過程!M7</f>
        <v>0</v>
      </c>
      <c r="Z10" s="30"/>
      <c r="AA10" s="28"/>
      <c r="AB10" s="28"/>
      <c r="AC10" s="28"/>
      <c r="AD10" s="28"/>
      <c r="AE10" s="28"/>
      <c r="AF10" s="28"/>
    </row>
    <row r="11" spans="1:32" x14ac:dyDescent="0.15">
      <c r="F11" s="31" t="s">
        <v>24</v>
      </c>
      <c r="G11" s="4" t="s">
        <v>100</v>
      </c>
      <c r="H11" s="32"/>
      <c r="I11" s="8">
        <v>0</v>
      </c>
      <c r="J11" s="9" t="s">
        <v>0</v>
      </c>
      <c r="K11" s="8">
        <v>0</v>
      </c>
      <c r="L11" s="9" t="s">
        <v>0</v>
      </c>
      <c r="M11" s="8">
        <v>0</v>
      </c>
      <c r="N11" s="9" t="s">
        <v>0</v>
      </c>
      <c r="P11" s="33">
        <f>IF(計算過程!K8=0,0,計算過程!K8)</f>
        <v>0</v>
      </c>
      <c r="Q11" s="33">
        <f>IF(計算過程!L8=0,0,計算過程!L8)</f>
        <v>0</v>
      </c>
      <c r="R11" s="33"/>
      <c r="S11" s="33">
        <f>計算過程!M8</f>
        <v>0</v>
      </c>
      <c r="T11" s="28"/>
      <c r="U11" s="33">
        <f t="shared" si="0"/>
        <v>0</v>
      </c>
      <c r="V11" s="28"/>
      <c r="W11" s="34">
        <f>計算過程!P8</f>
        <v>0</v>
      </c>
      <c r="X11" s="34">
        <f>計算過程!W8</f>
        <v>0</v>
      </c>
      <c r="Y11" s="34">
        <f>計算過程!M8</f>
        <v>0</v>
      </c>
      <c r="Z11" s="30"/>
      <c r="AA11" s="28"/>
      <c r="AB11" s="28"/>
      <c r="AC11" s="28"/>
      <c r="AD11" s="28"/>
      <c r="AE11" s="28"/>
      <c r="AF11" s="28"/>
    </row>
    <row r="12" spans="1:32" x14ac:dyDescent="0.15">
      <c r="F12" s="31" t="s">
        <v>25</v>
      </c>
      <c r="G12" s="4" t="s">
        <v>100</v>
      </c>
      <c r="H12" s="32"/>
      <c r="I12" s="8">
        <v>0</v>
      </c>
      <c r="J12" s="9" t="s">
        <v>0</v>
      </c>
      <c r="K12" s="8">
        <v>0</v>
      </c>
      <c r="L12" s="9" t="s">
        <v>0</v>
      </c>
      <c r="M12" s="8">
        <v>0</v>
      </c>
      <c r="N12" s="9" t="s">
        <v>0</v>
      </c>
      <c r="P12" s="33">
        <f>IF(計算過程!K9=0,0,計算過程!K9)</f>
        <v>0</v>
      </c>
      <c r="Q12" s="33">
        <f>IF(計算過程!L9=0,0,計算過程!L9)</f>
        <v>0</v>
      </c>
      <c r="R12" s="33"/>
      <c r="S12" s="33">
        <f>計算過程!M9</f>
        <v>0</v>
      </c>
      <c r="T12" s="28"/>
      <c r="U12" s="33">
        <f t="shared" si="0"/>
        <v>0</v>
      </c>
      <c r="V12" s="28"/>
      <c r="W12" s="34">
        <f>計算過程!P9</f>
        <v>0</v>
      </c>
      <c r="X12" s="34">
        <f>計算過程!W9</f>
        <v>0</v>
      </c>
      <c r="Y12" s="34">
        <f>計算過程!M9</f>
        <v>0</v>
      </c>
      <c r="Z12" s="30"/>
      <c r="AA12" s="28"/>
      <c r="AB12" s="28"/>
      <c r="AC12" s="28"/>
      <c r="AD12" s="28"/>
      <c r="AE12" s="28"/>
      <c r="AF12" s="28"/>
    </row>
    <row r="13" spans="1:32" x14ac:dyDescent="0.15">
      <c r="F13" s="31" t="s">
        <v>26</v>
      </c>
      <c r="G13" s="4" t="s">
        <v>100</v>
      </c>
      <c r="H13" s="32"/>
      <c r="I13" s="8">
        <v>0</v>
      </c>
      <c r="J13" s="9" t="s">
        <v>0</v>
      </c>
      <c r="K13" s="8">
        <v>0</v>
      </c>
      <c r="L13" s="9" t="s">
        <v>0</v>
      </c>
      <c r="M13" s="8">
        <v>0</v>
      </c>
      <c r="N13" s="9" t="s">
        <v>0</v>
      </c>
      <c r="P13" s="33">
        <f>IF(計算過程!K10=0,0,計算過程!K10)</f>
        <v>0</v>
      </c>
      <c r="Q13" s="33">
        <f>IF(計算過程!L10=0,0,計算過程!L10)</f>
        <v>0</v>
      </c>
      <c r="R13" s="33"/>
      <c r="S13" s="33">
        <f>計算過程!M10</f>
        <v>0</v>
      </c>
      <c r="T13" s="28"/>
      <c r="U13" s="33">
        <f t="shared" si="0"/>
        <v>0</v>
      </c>
      <c r="V13" s="28"/>
      <c r="W13" s="34">
        <f>計算過程!P10</f>
        <v>0</v>
      </c>
      <c r="X13" s="34">
        <f>計算過程!W10</f>
        <v>0</v>
      </c>
      <c r="Y13" s="34">
        <f>計算過程!M10</f>
        <v>0</v>
      </c>
      <c r="Z13" s="30"/>
      <c r="AA13" s="28"/>
      <c r="AB13" s="28"/>
      <c r="AC13" s="28"/>
      <c r="AD13" s="28"/>
      <c r="AE13" s="28"/>
      <c r="AF13" s="28"/>
    </row>
    <row r="14" spans="1:32" x14ac:dyDescent="0.15">
      <c r="F14" s="31" t="s">
        <v>27</v>
      </c>
      <c r="G14" s="4" t="s">
        <v>100</v>
      </c>
      <c r="H14" s="32"/>
      <c r="I14" s="8">
        <v>0</v>
      </c>
      <c r="J14" s="9" t="s">
        <v>0</v>
      </c>
      <c r="K14" s="8">
        <v>0</v>
      </c>
      <c r="L14" s="9" t="s">
        <v>0</v>
      </c>
      <c r="M14" s="8">
        <v>0</v>
      </c>
      <c r="N14" s="9" t="s">
        <v>0</v>
      </c>
      <c r="P14" s="33">
        <f>IF(計算過程!K11=0,0,計算過程!K11)</f>
        <v>0</v>
      </c>
      <c r="Q14" s="33">
        <f>IF(計算過程!L11=0,0,計算過程!L11)</f>
        <v>0</v>
      </c>
      <c r="R14" s="33"/>
      <c r="S14" s="33">
        <f>計算過程!M11</f>
        <v>0</v>
      </c>
      <c r="T14" s="28"/>
      <c r="U14" s="33">
        <f t="shared" si="0"/>
        <v>0</v>
      </c>
      <c r="V14" s="28"/>
      <c r="W14" s="34">
        <f>計算過程!P11</f>
        <v>0</v>
      </c>
      <c r="X14" s="34">
        <f>計算過程!W11</f>
        <v>0</v>
      </c>
      <c r="Y14" s="34">
        <f>計算過程!M11</f>
        <v>0</v>
      </c>
      <c r="Z14" s="30"/>
      <c r="AA14" s="28"/>
      <c r="AB14" s="28"/>
      <c r="AC14" s="28"/>
      <c r="AD14" s="28"/>
      <c r="AE14" s="28"/>
      <c r="AF14" s="28"/>
    </row>
    <row r="15" spans="1:32" ht="15" thickBot="1" x14ac:dyDescent="0.2">
      <c r="F15" s="31" t="s">
        <v>28</v>
      </c>
      <c r="G15" s="5" t="s">
        <v>100</v>
      </c>
      <c r="H15" s="32"/>
      <c r="I15" s="10">
        <v>0</v>
      </c>
      <c r="J15" s="11" t="s">
        <v>0</v>
      </c>
      <c r="K15" s="10">
        <v>0</v>
      </c>
      <c r="L15" s="11" t="s">
        <v>0</v>
      </c>
      <c r="M15" s="10">
        <v>0</v>
      </c>
      <c r="N15" s="11" t="s">
        <v>0</v>
      </c>
      <c r="P15" s="33">
        <f>IF(計算過程!K12=0,0,計算過程!K12)</f>
        <v>0</v>
      </c>
      <c r="Q15" s="33">
        <f>IF(計算過程!L12=0,0,計算過程!L12)</f>
        <v>0</v>
      </c>
      <c r="R15" s="33"/>
      <c r="S15" s="33">
        <f>計算過程!M12</f>
        <v>0</v>
      </c>
      <c r="T15" s="28"/>
      <c r="U15" s="33">
        <f t="shared" si="0"/>
        <v>0</v>
      </c>
      <c r="V15" s="28"/>
      <c r="W15" s="34">
        <f>計算過程!P12</f>
        <v>0</v>
      </c>
      <c r="X15" s="34">
        <f>計算過程!W12</f>
        <v>0</v>
      </c>
      <c r="Y15" s="34">
        <f>計算過程!M12</f>
        <v>0</v>
      </c>
      <c r="Z15" s="30"/>
      <c r="AA15" s="28"/>
      <c r="AB15" s="28"/>
      <c r="AC15" s="28"/>
      <c r="AD15" s="28"/>
      <c r="AE15" s="28"/>
      <c r="AF15" s="28"/>
    </row>
    <row r="16" spans="1:32" ht="15" thickTop="1" x14ac:dyDescent="0.15">
      <c r="G16" s="35"/>
      <c r="I16" s="36"/>
      <c r="J16" s="37"/>
      <c r="K16" s="37"/>
      <c r="P16" s="28"/>
      <c r="Q16" s="28"/>
      <c r="R16" s="38"/>
      <c r="S16" s="39"/>
      <c r="T16" s="28"/>
      <c r="U16" s="28"/>
      <c r="V16" s="28"/>
      <c r="W16" s="30"/>
      <c r="X16" s="30"/>
      <c r="Y16" s="30"/>
      <c r="Z16" s="30"/>
      <c r="AA16" s="28"/>
      <c r="AB16" s="28"/>
      <c r="AC16" s="28"/>
      <c r="AD16" s="28"/>
      <c r="AE16" s="28"/>
      <c r="AF16" s="28"/>
    </row>
    <row r="17" spans="6:32" x14ac:dyDescent="0.15">
      <c r="G17" s="27"/>
      <c r="P17" s="28"/>
      <c r="Q17" s="28"/>
      <c r="R17" s="28"/>
      <c r="S17" s="28"/>
      <c r="T17" s="28"/>
      <c r="U17" s="28"/>
      <c r="V17" s="28"/>
      <c r="W17" s="30"/>
      <c r="X17" s="30"/>
      <c r="Y17" s="30"/>
      <c r="Z17" s="30"/>
      <c r="AA17" s="28"/>
      <c r="AB17" s="28"/>
      <c r="AC17" s="28"/>
      <c r="AD17" s="28"/>
      <c r="AE17" s="28"/>
      <c r="AF17" s="28"/>
    </row>
    <row r="18" spans="6:32" x14ac:dyDescent="0.15">
      <c r="G18" s="27" t="s">
        <v>33</v>
      </c>
      <c r="K18" s="25" t="s">
        <v>64</v>
      </c>
      <c r="M18" s="25" t="s">
        <v>98</v>
      </c>
    </row>
    <row r="19" spans="6:32" x14ac:dyDescent="0.15">
      <c r="G19" s="40">
        <f>COUNTA(G5:G15)-COUNTIF(G5:G15,"未加入の世帯主*")-COUNTIF(G5:G15,"なし")</f>
        <v>1</v>
      </c>
      <c r="H19" s="41" t="s">
        <v>1</v>
      </c>
      <c r="K19" s="42">
        <f>COUNTIF(G5:G15,"40～64歳")</f>
        <v>1</v>
      </c>
      <c r="L19" s="43" t="s">
        <v>65</v>
      </c>
      <c r="M19" s="42">
        <f>COUNTIF(G5:G15,"未就学児")</f>
        <v>0</v>
      </c>
      <c r="N19" s="43" t="s">
        <v>99</v>
      </c>
    </row>
    <row r="20" spans="6:32" x14ac:dyDescent="0.15">
      <c r="G20" s="44"/>
      <c r="H20" s="36"/>
      <c r="L20" s="37"/>
      <c r="M20" s="37"/>
      <c r="N20" s="36"/>
      <c r="O20" s="45"/>
      <c r="P20" s="36"/>
      <c r="Q20" s="36"/>
      <c r="S20" s="46"/>
      <c r="T20" s="46"/>
      <c r="U20" s="36"/>
    </row>
    <row r="21" spans="6:32" x14ac:dyDescent="0.15">
      <c r="F21" s="31" t="s">
        <v>2</v>
      </c>
      <c r="G21" s="47">
        <f>計算過程!W14</f>
        <v>0</v>
      </c>
      <c r="H21" s="25" t="s">
        <v>3</v>
      </c>
    </row>
    <row r="22" spans="6:32" x14ac:dyDescent="0.15">
      <c r="F22" s="31" t="s">
        <v>4</v>
      </c>
      <c r="G22" s="48">
        <f>IF(G21&lt;=軽減判定表!B20,7,IF(G21&lt;=軽減判定表!B21,5,IF(G21&lt;=軽減判定表!B22,2,0)))</f>
        <v>7</v>
      </c>
      <c r="H22" s="44" t="s">
        <v>5</v>
      </c>
      <c r="I22" s="43"/>
      <c r="J22" s="25" t="s">
        <v>29</v>
      </c>
    </row>
    <row r="24" spans="6:32" ht="15" thickBot="1" x14ac:dyDescent="0.2"/>
    <row r="25" spans="6:32" ht="15.75" thickTop="1" thickBot="1" x14ac:dyDescent="0.2">
      <c r="G25" s="115" t="s">
        <v>6</v>
      </c>
      <c r="H25" s="116"/>
      <c r="I25" s="117"/>
      <c r="J25" s="118" t="s">
        <v>7</v>
      </c>
      <c r="K25" s="119"/>
      <c r="L25" s="119"/>
      <c r="M25" s="119"/>
      <c r="N25" s="119"/>
      <c r="O25" s="119"/>
      <c r="P25" s="120"/>
      <c r="Q25" s="121" t="s">
        <v>8</v>
      </c>
      <c r="R25" s="122"/>
      <c r="S25" s="122"/>
      <c r="T25" s="122"/>
      <c r="U25" s="122"/>
      <c r="V25" s="123"/>
    </row>
    <row r="26" spans="6:32" ht="15" thickTop="1" x14ac:dyDescent="0.15">
      <c r="F26" s="124" t="s">
        <v>9</v>
      </c>
      <c r="G26" s="127" t="s">
        <v>90</v>
      </c>
      <c r="H26" s="128"/>
      <c r="I26" s="129"/>
      <c r="J26" s="130" t="s">
        <v>93</v>
      </c>
      <c r="K26" s="131"/>
      <c r="L26" s="131"/>
      <c r="M26" s="131"/>
      <c r="N26" s="131"/>
      <c r="O26" s="131"/>
      <c r="P26" s="132"/>
      <c r="Q26" s="133" t="s">
        <v>95</v>
      </c>
      <c r="R26" s="134"/>
      <c r="S26" s="134"/>
      <c r="T26" s="134"/>
      <c r="U26" s="134"/>
      <c r="V26" s="135"/>
    </row>
    <row r="27" spans="6:32" x14ac:dyDescent="0.15">
      <c r="F27" s="125"/>
      <c r="G27" s="136">
        <f>IF(COUNTIF(G5,"未加入の世帯主*")&gt;=1,ROUNDDOWN(SUM(計算過程!P3:P12)*0.067,0),ROUNDDOWN(SUM(計算過程!P2:P12)*0.067,0))</f>
        <v>0</v>
      </c>
      <c r="H27" s="49"/>
      <c r="I27" s="89" t="s">
        <v>0</v>
      </c>
      <c r="J27" s="91">
        <f>IF(COUNTIF(G5,"未加入の世帯主*")&gt;=1,ROUNDDOWN(SUM(計算過程!P3:P12)*0.029,0),ROUNDDOWN(SUM(計算過程!P2:P12)*0.029,0))</f>
        <v>0</v>
      </c>
      <c r="K27" s="92"/>
      <c r="L27" s="92"/>
      <c r="M27" s="50"/>
      <c r="N27" s="50"/>
      <c r="O27" s="95" t="s">
        <v>0</v>
      </c>
      <c r="P27" s="96"/>
      <c r="Q27" s="99">
        <f>ROUNDDOWN(計算過程!Q14*0.024,0)</f>
        <v>0</v>
      </c>
      <c r="R27" s="100"/>
      <c r="S27" s="100"/>
      <c r="T27" s="51"/>
      <c r="U27" s="51"/>
      <c r="V27" s="103" t="s">
        <v>0</v>
      </c>
    </row>
    <row r="28" spans="6:32" x14ac:dyDescent="0.15">
      <c r="F28" s="126"/>
      <c r="G28" s="137"/>
      <c r="H28" s="49"/>
      <c r="I28" s="90"/>
      <c r="J28" s="93"/>
      <c r="K28" s="94"/>
      <c r="L28" s="94"/>
      <c r="M28" s="52"/>
      <c r="N28" s="50"/>
      <c r="O28" s="97"/>
      <c r="P28" s="98"/>
      <c r="Q28" s="101"/>
      <c r="R28" s="102"/>
      <c r="S28" s="102"/>
      <c r="T28" s="51"/>
      <c r="U28" s="51"/>
      <c r="V28" s="104"/>
    </row>
    <row r="29" spans="6:32" x14ac:dyDescent="0.15">
      <c r="F29" s="124" t="s">
        <v>10</v>
      </c>
      <c r="G29" s="153" t="s">
        <v>91</v>
      </c>
      <c r="H29" s="154"/>
      <c r="I29" s="155"/>
      <c r="J29" s="156" t="s">
        <v>94</v>
      </c>
      <c r="K29" s="157"/>
      <c r="L29" s="157"/>
      <c r="M29" s="157"/>
      <c r="N29" s="157"/>
      <c r="O29" s="157"/>
      <c r="P29" s="158"/>
      <c r="Q29" s="105" t="s">
        <v>96</v>
      </c>
      <c r="R29" s="106"/>
      <c r="S29" s="106"/>
      <c r="T29" s="106"/>
      <c r="U29" s="106"/>
      <c r="V29" s="107"/>
    </row>
    <row r="30" spans="6:32" x14ac:dyDescent="0.15">
      <c r="F30" s="125"/>
      <c r="G30" s="136">
        <f>IF(G22="",G19*26400-13200*M19,(G19*26400-13200*M19)-(G19*26400-13200*M19)*G22/10)</f>
        <v>7920</v>
      </c>
      <c r="H30" s="49"/>
      <c r="I30" s="89" t="s">
        <v>0</v>
      </c>
      <c r="J30" s="91">
        <f>IF(G22="",G19*10700-5350*M19,(G19*10700-5350*M19)-(G19*10700-5350*M19)*G22/10)</f>
        <v>3210</v>
      </c>
      <c r="K30" s="92"/>
      <c r="L30" s="92"/>
      <c r="M30" s="50"/>
      <c r="N30" s="50"/>
      <c r="O30" s="95" t="s">
        <v>0</v>
      </c>
      <c r="P30" s="96"/>
      <c r="Q30" s="138">
        <f>IF(G22="",K19*10800,K19*10800-K19*10800*G22/10)</f>
        <v>3240</v>
      </c>
      <c r="R30" s="139"/>
      <c r="S30" s="139"/>
      <c r="T30" s="51"/>
      <c r="U30" s="51"/>
      <c r="V30" s="103" t="s">
        <v>0</v>
      </c>
    </row>
    <row r="31" spans="6:32" x14ac:dyDescent="0.15">
      <c r="F31" s="126"/>
      <c r="G31" s="137"/>
      <c r="H31" s="53"/>
      <c r="I31" s="90"/>
      <c r="J31" s="93"/>
      <c r="K31" s="94"/>
      <c r="L31" s="94"/>
      <c r="M31" s="54"/>
      <c r="N31" s="55"/>
      <c r="O31" s="97"/>
      <c r="P31" s="98"/>
      <c r="Q31" s="140"/>
      <c r="R31" s="141"/>
      <c r="S31" s="141"/>
      <c r="T31" s="56"/>
      <c r="U31" s="56"/>
      <c r="V31" s="104"/>
    </row>
    <row r="32" spans="6:32" x14ac:dyDescent="0.15">
      <c r="F32" s="124" t="s">
        <v>11</v>
      </c>
      <c r="G32" s="153" t="s">
        <v>92</v>
      </c>
      <c r="H32" s="154"/>
      <c r="I32" s="155"/>
      <c r="J32" s="156" t="s">
        <v>32</v>
      </c>
      <c r="K32" s="157"/>
      <c r="L32" s="157"/>
      <c r="M32" s="157"/>
      <c r="N32" s="157"/>
      <c r="O32" s="157"/>
      <c r="P32" s="158"/>
      <c r="Q32" s="105" t="s">
        <v>97</v>
      </c>
      <c r="R32" s="106"/>
      <c r="S32" s="106"/>
      <c r="T32" s="106"/>
      <c r="U32" s="106"/>
      <c r="V32" s="107"/>
    </row>
    <row r="33" spans="6:22" x14ac:dyDescent="0.15">
      <c r="F33" s="125"/>
      <c r="G33" s="136">
        <f>IF(G22="",19100,19100-19100*G22/10)</f>
        <v>5730</v>
      </c>
      <c r="H33" s="49"/>
      <c r="I33" s="89" t="s">
        <v>0</v>
      </c>
      <c r="J33" s="91">
        <f>IF(G22="",7800,7800-7800*G22/10)</f>
        <v>2340</v>
      </c>
      <c r="K33" s="92"/>
      <c r="L33" s="92"/>
      <c r="M33" s="50"/>
      <c r="N33" s="50"/>
      <c r="O33" s="95" t="s">
        <v>0</v>
      </c>
      <c r="P33" s="96"/>
      <c r="Q33" s="138">
        <f>IF(K19&gt;=1,IF(G22="",5700,5700-5700*G22/10),0)</f>
        <v>1710</v>
      </c>
      <c r="R33" s="139"/>
      <c r="S33" s="139"/>
      <c r="T33" s="51"/>
      <c r="U33" s="51"/>
      <c r="V33" s="103" t="s">
        <v>0</v>
      </c>
    </row>
    <row r="34" spans="6:22" x14ac:dyDescent="0.15">
      <c r="F34" s="126"/>
      <c r="G34" s="137"/>
      <c r="H34" s="53"/>
      <c r="I34" s="90"/>
      <c r="J34" s="93"/>
      <c r="K34" s="94"/>
      <c r="L34" s="94"/>
      <c r="M34" s="54"/>
      <c r="N34" s="55"/>
      <c r="O34" s="97"/>
      <c r="P34" s="98"/>
      <c r="Q34" s="140"/>
      <c r="R34" s="141"/>
      <c r="S34" s="141"/>
      <c r="T34" s="56"/>
      <c r="U34" s="51"/>
      <c r="V34" s="104"/>
    </row>
    <row r="35" spans="6:22" ht="17.25" x14ac:dyDescent="0.15">
      <c r="F35" s="124" t="s">
        <v>12</v>
      </c>
      <c r="G35" s="57" t="s">
        <v>13</v>
      </c>
      <c r="H35" s="58">
        <v>65</v>
      </c>
      <c r="I35" s="59" t="s">
        <v>30</v>
      </c>
      <c r="J35" s="167" t="s">
        <v>13</v>
      </c>
      <c r="K35" s="168"/>
      <c r="L35" s="168"/>
      <c r="M35" s="60">
        <v>22</v>
      </c>
      <c r="N35" s="108" t="s">
        <v>30</v>
      </c>
      <c r="O35" s="109"/>
      <c r="P35" s="110"/>
      <c r="Q35" s="163" t="s">
        <v>13</v>
      </c>
      <c r="R35" s="164"/>
      <c r="S35" s="164"/>
      <c r="T35" s="61">
        <v>17</v>
      </c>
      <c r="U35" s="142" t="s">
        <v>30</v>
      </c>
      <c r="V35" s="143"/>
    </row>
    <row r="36" spans="6:22" x14ac:dyDescent="0.15">
      <c r="F36" s="125"/>
      <c r="G36" s="62">
        <f>IF(SUM(G27+G30+G33)&lt;=H35*10000,SUM(G27+G30+G33),H35*10000)</f>
        <v>13650</v>
      </c>
      <c r="H36" s="63"/>
      <c r="I36" s="64" t="s">
        <v>0</v>
      </c>
      <c r="J36" s="144">
        <f>IF(SUM(J27+J30+J33)&lt;=M35*10000,SUM(J27+J30+J33),M35*10000)</f>
        <v>5550</v>
      </c>
      <c r="K36" s="145"/>
      <c r="L36" s="145"/>
      <c r="M36" s="65"/>
      <c r="N36" s="146" t="s">
        <v>31</v>
      </c>
      <c r="O36" s="146"/>
      <c r="P36" s="147"/>
      <c r="Q36" s="148">
        <f>IF(SUM(Q27+Q30+Q33)&lt;=T35*10000,SUM(Q27+Q30+Q33),T35*10000)</f>
        <v>4950</v>
      </c>
      <c r="R36" s="149"/>
      <c r="S36" s="149"/>
      <c r="T36" s="66"/>
      <c r="U36" s="67"/>
      <c r="V36" s="68" t="s">
        <v>0</v>
      </c>
    </row>
    <row r="37" spans="6:22" ht="19.5" customHeight="1" thickBot="1" x14ac:dyDescent="0.2">
      <c r="F37" s="69" t="s">
        <v>14</v>
      </c>
      <c r="G37" s="70" t="str">
        <f>IF(G27+G30+G33&gt;H35*10000,G27+G30+G33-H35*10000,"")</f>
        <v/>
      </c>
      <c r="H37" s="71"/>
      <c r="I37" s="72"/>
      <c r="J37" s="151" t="str">
        <f>IF(J27+J30+J33&gt;M35*10000,J27+J30+J33-M35*10000,"")</f>
        <v/>
      </c>
      <c r="K37" s="152"/>
      <c r="L37" s="152"/>
      <c r="M37" s="73"/>
      <c r="N37" s="73"/>
      <c r="O37" s="73"/>
      <c r="P37" s="74"/>
      <c r="Q37" s="161" t="str">
        <f>IF(Q27+Q30+Q33&gt;T35*10000,Q27+Q30+Q33-T35*10000,"")</f>
        <v/>
      </c>
      <c r="R37" s="162"/>
      <c r="S37" s="162"/>
      <c r="T37" s="75"/>
      <c r="U37" s="76"/>
      <c r="V37" s="77"/>
    </row>
    <row r="38" spans="6:22" ht="15" thickTop="1" x14ac:dyDescent="0.15"/>
    <row r="39" spans="6:22" ht="24" customHeight="1" x14ac:dyDescent="0.15">
      <c r="F39" s="159" t="s">
        <v>15</v>
      </c>
      <c r="G39" s="159"/>
      <c r="H39" s="160"/>
      <c r="I39" s="78">
        <f>SUM(G36+J36+Q36)</f>
        <v>24150</v>
      </c>
      <c r="J39" s="79" t="s">
        <v>0</v>
      </c>
      <c r="K39" s="80"/>
      <c r="L39" s="80"/>
      <c r="M39" s="81"/>
      <c r="N39" s="81"/>
      <c r="O39" s="81"/>
      <c r="P39" s="81"/>
      <c r="Q39" s="82"/>
      <c r="R39" s="82"/>
      <c r="S39" s="83"/>
      <c r="T39" s="82"/>
      <c r="U39" s="82"/>
    </row>
    <row r="40" spans="6:22" ht="9" customHeight="1" x14ac:dyDescent="0.15">
      <c r="F40" s="80"/>
      <c r="G40" s="80"/>
      <c r="H40" s="80"/>
      <c r="I40" s="80"/>
      <c r="J40" s="80"/>
      <c r="K40" s="80"/>
      <c r="L40" s="80"/>
      <c r="M40" s="81"/>
      <c r="N40" s="81"/>
      <c r="O40" s="81"/>
      <c r="P40" s="81"/>
      <c r="Q40" s="82"/>
      <c r="R40" s="82"/>
      <c r="S40" s="82"/>
      <c r="T40" s="82"/>
      <c r="U40" s="82"/>
    </row>
    <row r="41" spans="6:22" ht="24" customHeight="1" x14ac:dyDescent="0.15">
      <c r="F41" s="84" t="s">
        <v>34</v>
      </c>
      <c r="G41" s="78">
        <f>ROUNDDOWN(I39/12,0)</f>
        <v>2012</v>
      </c>
      <c r="H41" s="79" t="s">
        <v>0</v>
      </c>
      <c r="I41" s="165" t="s">
        <v>17</v>
      </c>
      <c r="J41" s="166"/>
      <c r="K41" s="166"/>
      <c r="L41" s="80"/>
      <c r="M41" s="81"/>
      <c r="N41" s="150"/>
      <c r="O41" s="150"/>
      <c r="P41" s="150"/>
      <c r="Q41" s="81"/>
      <c r="R41" s="81"/>
      <c r="T41" s="82"/>
      <c r="V41" s="85"/>
    </row>
    <row r="42" spans="6:22" ht="24" customHeight="1" x14ac:dyDescent="0.15">
      <c r="F42" s="84" t="s">
        <v>35</v>
      </c>
      <c r="G42" s="78">
        <f>ROUNDDOWN(I39/9,0)</f>
        <v>2683</v>
      </c>
      <c r="H42" s="79" t="s">
        <v>0</v>
      </c>
      <c r="I42" s="165" t="s">
        <v>16</v>
      </c>
      <c r="J42" s="166"/>
      <c r="K42" s="166"/>
      <c r="L42" s="86"/>
      <c r="M42" s="87"/>
      <c r="N42" s="150"/>
      <c r="O42" s="150"/>
      <c r="P42" s="150"/>
      <c r="Q42" s="87"/>
      <c r="R42" s="87"/>
      <c r="T42" s="88"/>
      <c r="U42" s="88"/>
    </row>
  </sheetData>
  <sheetProtection algorithmName="SHA-512" hashValue="aS03YPsGVou1zQo2bToBwYmMkxIKkGS46gA+cE7l/ZfwxbNBAc+hVINQZVqSss25p68XRVwG1Or2a/nMgxlInw==" saltValue="E96pMlp3/H4kcElb+fvCsQ==" spinCount="100000" sheet="1" selectLockedCells="1"/>
  <mergeCells count="53">
    <mergeCell ref="Q37:S37"/>
    <mergeCell ref="Q35:S35"/>
    <mergeCell ref="I42:K42"/>
    <mergeCell ref="I41:K41"/>
    <mergeCell ref="F29:F31"/>
    <mergeCell ref="G29:I29"/>
    <mergeCell ref="J29:P29"/>
    <mergeCell ref="Q29:V29"/>
    <mergeCell ref="G30:G31"/>
    <mergeCell ref="I30:I31"/>
    <mergeCell ref="J30:L31"/>
    <mergeCell ref="O30:P31"/>
    <mergeCell ref="Q30:S31"/>
    <mergeCell ref="V30:V31"/>
    <mergeCell ref="F35:F36"/>
    <mergeCell ref="J35:L35"/>
    <mergeCell ref="N41:P41"/>
    <mergeCell ref="N42:P42"/>
    <mergeCell ref="J37:L37"/>
    <mergeCell ref="F32:F34"/>
    <mergeCell ref="G32:I32"/>
    <mergeCell ref="J32:P32"/>
    <mergeCell ref="F39:H39"/>
    <mergeCell ref="G33:G34"/>
    <mergeCell ref="I33:I34"/>
    <mergeCell ref="J33:L34"/>
    <mergeCell ref="O33:P34"/>
    <mergeCell ref="Q33:S34"/>
    <mergeCell ref="U35:V35"/>
    <mergeCell ref="J36:L36"/>
    <mergeCell ref="N36:P36"/>
    <mergeCell ref="Q36:S36"/>
    <mergeCell ref="Q32:V32"/>
    <mergeCell ref="V33:V34"/>
    <mergeCell ref="N35:P35"/>
    <mergeCell ref="D1:W1"/>
    <mergeCell ref="I4:J4"/>
    <mergeCell ref="K4:L4"/>
    <mergeCell ref="M4:N4"/>
    <mergeCell ref="I3:N3"/>
    <mergeCell ref="G25:I25"/>
    <mergeCell ref="J25:P25"/>
    <mergeCell ref="Q25:V25"/>
    <mergeCell ref="F26:F28"/>
    <mergeCell ref="G26:I26"/>
    <mergeCell ref="J26:P26"/>
    <mergeCell ref="Q26:V26"/>
    <mergeCell ref="G27:G28"/>
    <mergeCell ref="I27:I28"/>
    <mergeCell ref="J27:L28"/>
    <mergeCell ref="O27:P28"/>
    <mergeCell ref="Q27:S28"/>
    <mergeCell ref="V27:V28"/>
  </mergeCells>
  <phoneticPr fontId="1"/>
  <dataValidations count="3">
    <dataValidation type="list" allowBlank="1" showInputMessage="1" showErrorMessage="1" sqref="G5">
      <formula1>"未加入の世帯主(65歳未満),未加入の世帯主(65歳以上),0～39歳,40～64歳,65～74歳"</formula1>
    </dataValidation>
    <dataValidation type="list" allowBlank="1" showInputMessage="1" showErrorMessage="1" sqref="G15">
      <formula1>"なし,0～39歳,40～64歳,65～74歳,未就学児"</formula1>
    </dataValidation>
    <dataValidation type="list" showInputMessage="1" showErrorMessage="1" sqref="G6:G14">
      <formula1>"なし,0～39歳,40～64歳,65～74歳,未就学児"</formula1>
    </dataValidation>
  </dataValidations>
  <pageMargins left="0.39370078740157483" right="0" top="0.59055118110236227" bottom="0.59055118110236227" header="0.51181102362204722" footer="0.51181102362204722"/>
  <pageSetup paperSize="9" scale="8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>
      <selection activeCell="O3" sqref="O3"/>
    </sheetView>
  </sheetViews>
  <sheetFormatPr defaultRowHeight="13.5" x14ac:dyDescent="0.15"/>
  <cols>
    <col min="1" max="1" width="9.5" bestFit="1" customWidth="1"/>
    <col min="2" max="2" width="16.375" customWidth="1"/>
    <col min="3" max="3" width="18.625" customWidth="1"/>
    <col min="11" max="11" width="9.5" bestFit="1" customWidth="1"/>
    <col min="12" max="14" width="9.5" customWidth="1"/>
    <col min="15" max="15" width="9.5" bestFit="1" customWidth="1"/>
    <col min="16" max="16" width="9.875" bestFit="1" customWidth="1"/>
    <col min="17" max="17" width="17.25" bestFit="1" customWidth="1"/>
    <col min="21" max="22" width="9.5" customWidth="1"/>
    <col min="23" max="23" width="9.875" bestFit="1" customWidth="1"/>
  </cols>
  <sheetData>
    <row r="1" spans="1:23" ht="14.25" thickBot="1" x14ac:dyDescent="0.2">
      <c r="D1" t="s">
        <v>40</v>
      </c>
      <c r="F1" t="s">
        <v>41</v>
      </c>
      <c r="H1" t="s">
        <v>42</v>
      </c>
      <c r="J1" t="s">
        <v>54</v>
      </c>
      <c r="K1" t="s">
        <v>43</v>
      </c>
      <c r="L1" s="20" t="s">
        <v>61</v>
      </c>
      <c r="M1" s="24" t="s">
        <v>82</v>
      </c>
      <c r="N1" s="20" t="s">
        <v>81</v>
      </c>
      <c r="O1" t="s">
        <v>62</v>
      </c>
      <c r="P1" s="22" t="s">
        <v>67</v>
      </c>
      <c r="Q1" t="s">
        <v>66</v>
      </c>
      <c r="R1" t="s">
        <v>77</v>
      </c>
      <c r="S1" t="s">
        <v>84</v>
      </c>
      <c r="T1" t="s">
        <v>79</v>
      </c>
      <c r="U1" s="20" t="s">
        <v>86</v>
      </c>
      <c r="V1" s="20" t="s">
        <v>85</v>
      </c>
      <c r="W1" s="22" t="s">
        <v>78</v>
      </c>
    </row>
    <row r="2" spans="1:23" ht="15" thickTop="1" x14ac:dyDescent="0.15">
      <c r="A2" s="2" t="s">
        <v>18</v>
      </c>
      <c r="B2" s="3" t="str">
        <f>入力!G5</f>
        <v>40～64歳</v>
      </c>
      <c r="C2" s="1"/>
      <c r="D2" s="6">
        <f>IF(B2="なし",0,入力!I5)</f>
        <v>0</v>
      </c>
      <c r="E2" s="7" t="s">
        <v>0</v>
      </c>
      <c r="F2" s="6">
        <f>IF(B2="なし",0,入力!K5)</f>
        <v>0</v>
      </c>
      <c r="G2" s="7" t="s">
        <v>0</v>
      </c>
      <c r="H2" s="6">
        <f>IF(B2="なし",0,入力!M5)</f>
        <v>0</v>
      </c>
      <c r="I2" s="7" t="s">
        <v>0</v>
      </c>
      <c r="J2">
        <f>ROUNDDOWN(D2/4,-3)</f>
        <v>0</v>
      </c>
      <c r="K2">
        <f>IF(D2&lt;=$B$22,$C$22,IF(D2&lt;=$B$23,D2-550000,IF(D2&lt;=$B$24,$C$24,IF(D2&lt;=$B$25,$C$25,IF(D2&lt;=$B$26,$C$26,IF(D2&lt;=$B$27,$C$27,IF(D2&lt;=$B$28,J2*2.4+100000,IF(D2&lt;=$B$29,J2*2.8-80000,IF(D2&lt;=$B$30,J2*3.2-440000,IF(D2&lt;=$B$31,D2*0.9-1100000,D2-1950000))))))))))</f>
        <v>0</v>
      </c>
      <c r="L2">
        <f>ROUND(IF(O2&lt;0,0,O2),0)</f>
        <v>0</v>
      </c>
      <c r="M2" s="22">
        <f>IF(N2&lt;0,0,N2)</f>
        <v>0</v>
      </c>
      <c r="N2">
        <f>IF(K2&gt;100000,100000,K2)+IF(L2&gt;100000,100000,L2)-100000</f>
        <v>-100000</v>
      </c>
      <c r="O2">
        <f t="shared" ref="O2:O12" si="0">IF(OR(B2="未加入の世帯主(65歳以上)",B2="65～74歳"),IF(F2&lt;=$G$37,F2-$H$37,IF(F2&lt;=$G$38,F2*$I$38-$H$38,IF(F2&lt;=$G$39,F2*$I$39-$H$39,IF(F2&lt;=$G$40,F2*$I$40-$H$40,F2-$H$41)))),IF(F2&lt;=$B$37,F2-$C$37,IF(F2&lt;=$B$38,F2*$D$38-$C$38,IF(F2&lt;=$B$39,F2*$D$39-$C$39,IF(F2&lt;=$B$40,F2*$D$40-$C$40,F2-$C$41)))))</f>
        <v>-600000</v>
      </c>
      <c r="P2" s="23">
        <f>IF(K2+L2+H2-M2-430000&lt;0,0,K2+L2+H2-M2-430000)</f>
        <v>0</v>
      </c>
      <c r="Q2">
        <f t="shared" ref="Q2:Q12" si="1">IF(B2="40～64歳",P2,0)</f>
        <v>0</v>
      </c>
      <c r="R2">
        <f t="shared" ref="R2:R12" si="2">IF(OR(K2&gt;0,L2&gt;0),1,0)</f>
        <v>0</v>
      </c>
      <c r="S2">
        <f>IF(T2&lt;0,0,T2)</f>
        <v>0</v>
      </c>
      <c r="T2">
        <f t="shared" ref="T2:T12" si="3">IF(OR(B2="未加入の世帯主(65歳以上)",B2="65～74歳"),IF(L2-U2&gt;=150000,L2-U2-150000,0),L2-U2)</f>
        <v>0</v>
      </c>
      <c r="U2">
        <f>IF(V2&lt;0,0,V2)</f>
        <v>0</v>
      </c>
      <c r="V2">
        <f t="shared" ref="V2:V12" si="4">IF(K2&gt;100000,100000,K2)+IF(L2-150000&gt;100000,100000,L2-150000)-100000</f>
        <v>-250000</v>
      </c>
      <c r="W2" s="23">
        <f t="shared" ref="W2:W12" si="5">S2+K2+H2</f>
        <v>0</v>
      </c>
    </row>
    <row r="3" spans="1:23" ht="14.25" x14ac:dyDescent="0.15">
      <c r="A3" s="2" t="s">
        <v>19</v>
      </c>
      <c r="B3" s="4" t="str">
        <f>入力!G6</f>
        <v>なし</v>
      </c>
      <c r="C3" s="1"/>
      <c r="D3" s="8">
        <f>IF(B3="なし",0,入力!I6)</f>
        <v>0</v>
      </c>
      <c r="E3" s="9" t="s">
        <v>0</v>
      </c>
      <c r="F3" s="8">
        <f>IF(B3="なし",0,入力!K6)</f>
        <v>0</v>
      </c>
      <c r="G3" s="9" t="s">
        <v>0</v>
      </c>
      <c r="H3" s="8">
        <f>IF(B3="なし",0,入力!M6)</f>
        <v>0</v>
      </c>
      <c r="I3" s="9" t="s">
        <v>0</v>
      </c>
      <c r="J3">
        <f t="shared" ref="J3:J12" si="6">ROUNDDOWN(D3/4,-3)</f>
        <v>0</v>
      </c>
      <c r="K3">
        <f t="shared" ref="K3:K12" si="7">IF(D3&lt;=$B$22,$C$22,IF(D3&lt;=$B$23,D3-550000,IF(D3&lt;=$B$24,$C$24,IF(D3&lt;=$B$25,$C$25,IF(D3&lt;=$B$26,$C$26,IF(D3&lt;=$B$27,$C$27,IF(D3&lt;=$B$28,J3*2.4+100000,IF(D3&lt;=$B$29,J3*2.8-80000,IF(D3&lt;=$B$30,J3*3.2-440000,IF(D3&lt;=$B$31,D3*0.9-1100000,D3-1950000))))))))))</f>
        <v>0</v>
      </c>
      <c r="L3">
        <f t="shared" ref="L3:L12" si="8">ROUND(IF(O3&lt;0,0,O3),0)</f>
        <v>0</v>
      </c>
      <c r="M3" s="22">
        <f t="shared" ref="M3:M12" si="9">IF(N3&lt;0,0,N3)</f>
        <v>0</v>
      </c>
      <c r="N3">
        <f t="shared" ref="N3:N12" si="10">IF(K3&gt;100000,100000,K3)+IF(L3&gt;100000,100000,L3)-100000</f>
        <v>-100000</v>
      </c>
      <c r="O3">
        <f t="shared" si="0"/>
        <v>-600000</v>
      </c>
      <c r="P3" s="23">
        <f t="shared" ref="P3:P12" si="11">IF(K3+L3+H3-M3-430000&lt;0,0,K3+L3+H3-M3-430000)</f>
        <v>0</v>
      </c>
      <c r="Q3">
        <f t="shared" si="1"/>
        <v>0</v>
      </c>
      <c r="R3">
        <f t="shared" si="2"/>
        <v>0</v>
      </c>
      <c r="S3">
        <f t="shared" ref="S3:S12" si="12">IF(T3&lt;0,0,T3)</f>
        <v>0</v>
      </c>
      <c r="T3">
        <f t="shared" si="3"/>
        <v>0</v>
      </c>
      <c r="U3">
        <f t="shared" ref="U3:U12" si="13">IF(V3&lt;0,0,V3)</f>
        <v>0</v>
      </c>
      <c r="V3">
        <f t="shared" si="4"/>
        <v>-250000</v>
      </c>
      <c r="W3" s="23">
        <f t="shared" si="5"/>
        <v>0</v>
      </c>
    </row>
    <row r="4" spans="1:23" ht="14.25" x14ac:dyDescent="0.15">
      <c r="A4" s="2" t="s">
        <v>20</v>
      </c>
      <c r="B4" s="4" t="str">
        <f>入力!G7</f>
        <v>なし</v>
      </c>
      <c r="C4" s="1"/>
      <c r="D4" s="8">
        <f>IF(B4="なし",0,入力!I7)</f>
        <v>0</v>
      </c>
      <c r="E4" s="9" t="s">
        <v>0</v>
      </c>
      <c r="F4" s="8">
        <f>IF(B4="なし",0,入力!K7)</f>
        <v>0</v>
      </c>
      <c r="G4" s="9" t="s">
        <v>0</v>
      </c>
      <c r="H4" s="8">
        <f>IF(B4="なし",0,入力!M7)</f>
        <v>0</v>
      </c>
      <c r="I4" s="9" t="s">
        <v>0</v>
      </c>
      <c r="J4">
        <f t="shared" si="6"/>
        <v>0</v>
      </c>
      <c r="K4">
        <f t="shared" si="7"/>
        <v>0</v>
      </c>
      <c r="L4">
        <f t="shared" si="8"/>
        <v>0</v>
      </c>
      <c r="M4" s="22">
        <f t="shared" si="9"/>
        <v>0</v>
      </c>
      <c r="N4">
        <f t="shared" si="10"/>
        <v>-100000</v>
      </c>
      <c r="O4">
        <f t="shared" si="0"/>
        <v>-600000</v>
      </c>
      <c r="P4" s="23">
        <f t="shared" si="11"/>
        <v>0</v>
      </c>
      <c r="Q4">
        <f t="shared" si="1"/>
        <v>0</v>
      </c>
      <c r="R4">
        <f t="shared" si="2"/>
        <v>0</v>
      </c>
      <c r="S4">
        <f t="shared" si="12"/>
        <v>0</v>
      </c>
      <c r="T4">
        <f t="shared" si="3"/>
        <v>0</v>
      </c>
      <c r="U4">
        <f t="shared" si="13"/>
        <v>0</v>
      </c>
      <c r="V4">
        <f t="shared" si="4"/>
        <v>-250000</v>
      </c>
      <c r="W4" s="23">
        <f t="shared" si="5"/>
        <v>0</v>
      </c>
    </row>
    <row r="5" spans="1:23" ht="14.25" x14ac:dyDescent="0.15">
      <c r="A5" s="2" t="s">
        <v>21</v>
      </c>
      <c r="B5" s="4" t="str">
        <f>入力!G8</f>
        <v>なし</v>
      </c>
      <c r="C5" s="1"/>
      <c r="D5" s="8">
        <f>IF(B5="なし",0,入力!I8)</f>
        <v>0</v>
      </c>
      <c r="E5" s="9" t="s">
        <v>0</v>
      </c>
      <c r="F5" s="8">
        <f>IF(B5="なし",0,入力!K8)</f>
        <v>0</v>
      </c>
      <c r="G5" s="9" t="s">
        <v>0</v>
      </c>
      <c r="H5" s="8">
        <f>IF(B5="なし",0,入力!M8)</f>
        <v>0</v>
      </c>
      <c r="I5" s="9" t="s">
        <v>0</v>
      </c>
      <c r="J5">
        <f t="shared" si="6"/>
        <v>0</v>
      </c>
      <c r="K5">
        <f t="shared" si="7"/>
        <v>0</v>
      </c>
      <c r="L5">
        <f t="shared" si="8"/>
        <v>0</v>
      </c>
      <c r="M5" s="22">
        <f t="shared" si="9"/>
        <v>0</v>
      </c>
      <c r="N5">
        <f t="shared" si="10"/>
        <v>-100000</v>
      </c>
      <c r="O5">
        <f t="shared" si="0"/>
        <v>-600000</v>
      </c>
      <c r="P5" s="23">
        <f t="shared" si="11"/>
        <v>0</v>
      </c>
      <c r="Q5">
        <f t="shared" si="1"/>
        <v>0</v>
      </c>
      <c r="R5">
        <f t="shared" si="2"/>
        <v>0</v>
      </c>
      <c r="S5">
        <f t="shared" si="12"/>
        <v>0</v>
      </c>
      <c r="T5">
        <f t="shared" si="3"/>
        <v>0</v>
      </c>
      <c r="U5">
        <f t="shared" si="13"/>
        <v>0</v>
      </c>
      <c r="V5">
        <f t="shared" si="4"/>
        <v>-250000</v>
      </c>
      <c r="W5" s="23">
        <f t="shared" si="5"/>
        <v>0</v>
      </c>
    </row>
    <row r="6" spans="1:23" ht="14.25" x14ac:dyDescent="0.15">
      <c r="A6" s="2" t="s">
        <v>22</v>
      </c>
      <c r="B6" s="4" t="str">
        <f>入力!G9</f>
        <v>なし</v>
      </c>
      <c r="C6" s="1"/>
      <c r="D6" s="8">
        <f>IF(B6="なし",0,入力!I9)</f>
        <v>0</v>
      </c>
      <c r="E6" s="9" t="s">
        <v>0</v>
      </c>
      <c r="F6" s="8">
        <f>IF(B6="なし",0,入力!K9)</f>
        <v>0</v>
      </c>
      <c r="G6" s="9" t="s">
        <v>0</v>
      </c>
      <c r="H6" s="8">
        <f>IF(B6="なし",0,入力!M9)</f>
        <v>0</v>
      </c>
      <c r="I6" s="9" t="s">
        <v>0</v>
      </c>
      <c r="J6">
        <f t="shared" si="6"/>
        <v>0</v>
      </c>
      <c r="K6">
        <f t="shared" si="7"/>
        <v>0</v>
      </c>
      <c r="L6">
        <f t="shared" si="8"/>
        <v>0</v>
      </c>
      <c r="M6" s="22">
        <f t="shared" si="9"/>
        <v>0</v>
      </c>
      <c r="N6">
        <f t="shared" si="10"/>
        <v>-100000</v>
      </c>
      <c r="O6">
        <f t="shared" si="0"/>
        <v>-600000</v>
      </c>
      <c r="P6" s="23">
        <f t="shared" si="11"/>
        <v>0</v>
      </c>
      <c r="Q6">
        <f t="shared" si="1"/>
        <v>0</v>
      </c>
      <c r="R6">
        <f t="shared" si="2"/>
        <v>0</v>
      </c>
      <c r="S6">
        <f t="shared" si="12"/>
        <v>0</v>
      </c>
      <c r="T6">
        <f t="shared" si="3"/>
        <v>0</v>
      </c>
      <c r="U6">
        <f t="shared" si="13"/>
        <v>0</v>
      </c>
      <c r="V6">
        <f t="shared" si="4"/>
        <v>-250000</v>
      </c>
      <c r="W6" s="23">
        <f t="shared" si="5"/>
        <v>0</v>
      </c>
    </row>
    <row r="7" spans="1:23" ht="14.25" x14ac:dyDescent="0.15">
      <c r="A7" s="2" t="s">
        <v>23</v>
      </c>
      <c r="B7" s="4" t="str">
        <f>入力!G10</f>
        <v>なし</v>
      </c>
      <c r="C7" s="1"/>
      <c r="D7" s="8">
        <f>IF(B7="なし",0,入力!I10)</f>
        <v>0</v>
      </c>
      <c r="E7" s="9" t="s">
        <v>0</v>
      </c>
      <c r="F7" s="8">
        <f>IF(B7="なし",0,入力!K10)</f>
        <v>0</v>
      </c>
      <c r="G7" s="9" t="s">
        <v>0</v>
      </c>
      <c r="H7" s="8">
        <f>IF(B7="なし",0,入力!M10)</f>
        <v>0</v>
      </c>
      <c r="I7" s="9" t="s">
        <v>0</v>
      </c>
      <c r="J7">
        <f t="shared" si="6"/>
        <v>0</v>
      </c>
      <c r="K7">
        <f t="shared" si="7"/>
        <v>0</v>
      </c>
      <c r="L7">
        <f t="shared" si="8"/>
        <v>0</v>
      </c>
      <c r="M7" s="22">
        <f t="shared" si="9"/>
        <v>0</v>
      </c>
      <c r="N7">
        <f t="shared" si="10"/>
        <v>-100000</v>
      </c>
      <c r="O7">
        <f t="shared" si="0"/>
        <v>-600000</v>
      </c>
      <c r="P7" s="23">
        <f t="shared" si="11"/>
        <v>0</v>
      </c>
      <c r="Q7">
        <f t="shared" si="1"/>
        <v>0</v>
      </c>
      <c r="R7">
        <f t="shared" si="2"/>
        <v>0</v>
      </c>
      <c r="S7">
        <f t="shared" si="12"/>
        <v>0</v>
      </c>
      <c r="T7">
        <f t="shared" si="3"/>
        <v>0</v>
      </c>
      <c r="U7">
        <f t="shared" si="13"/>
        <v>0</v>
      </c>
      <c r="V7">
        <f t="shared" si="4"/>
        <v>-250000</v>
      </c>
      <c r="W7" s="23">
        <f t="shared" si="5"/>
        <v>0</v>
      </c>
    </row>
    <row r="8" spans="1:23" ht="14.25" x14ac:dyDescent="0.15">
      <c r="A8" s="2" t="s">
        <v>24</v>
      </c>
      <c r="B8" s="4" t="str">
        <f>入力!G11</f>
        <v>なし</v>
      </c>
      <c r="C8" s="1"/>
      <c r="D8" s="8">
        <f>IF(B8="なし",0,入力!I11)</f>
        <v>0</v>
      </c>
      <c r="E8" s="9" t="s">
        <v>0</v>
      </c>
      <c r="F8" s="8">
        <f>IF(B8="なし",0,入力!K11)</f>
        <v>0</v>
      </c>
      <c r="G8" s="9" t="s">
        <v>0</v>
      </c>
      <c r="H8" s="8">
        <f>IF(B8="なし",0,入力!M11)</f>
        <v>0</v>
      </c>
      <c r="I8" s="9" t="s">
        <v>0</v>
      </c>
      <c r="J8">
        <f t="shared" si="6"/>
        <v>0</v>
      </c>
      <c r="K8">
        <f t="shared" si="7"/>
        <v>0</v>
      </c>
      <c r="L8">
        <f t="shared" si="8"/>
        <v>0</v>
      </c>
      <c r="M8" s="22">
        <f t="shared" si="9"/>
        <v>0</v>
      </c>
      <c r="N8">
        <f t="shared" si="10"/>
        <v>-100000</v>
      </c>
      <c r="O8">
        <f t="shared" si="0"/>
        <v>-600000</v>
      </c>
      <c r="P8" s="23">
        <f t="shared" si="11"/>
        <v>0</v>
      </c>
      <c r="Q8">
        <f t="shared" si="1"/>
        <v>0</v>
      </c>
      <c r="R8">
        <f t="shared" si="2"/>
        <v>0</v>
      </c>
      <c r="S8">
        <f t="shared" si="12"/>
        <v>0</v>
      </c>
      <c r="T8">
        <f t="shared" si="3"/>
        <v>0</v>
      </c>
      <c r="U8">
        <f t="shared" si="13"/>
        <v>0</v>
      </c>
      <c r="V8">
        <f t="shared" si="4"/>
        <v>-250000</v>
      </c>
      <c r="W8" s="23">
        <f t="shared" si="5"/>
        <v>0</v>
      </c>
    </row>
    <row r="9" spans="1:23" ht="14.25" x14ac:dyDescent="0.15">
      <c r="A9" s="2" t="s">
        <v>25</v>
      </c>
      <c r="B9" s="4" t="str">
        <f>入力!G12</f>
        <v>なし</v>
      </c>
      <c r="C9" s="1"/>
      <c r="D9" s="8">
        <f>IF(B9="なし",0,入力!I12)</f>
        <v>0</v>
      </c>
      <c r="E9" s="9" t="s">
        <v>0</v>
      </c>
      <c r="F9" s="8">
        <f>IF(B9="なし",0,入力!K12)</f>
        <v>0</v>
      </c>
      <c r="G9" s="9" t="s">
        <v>0</v>
      </c>
      <c r="H9" s="8">
        <f>IF(B9="なし",0,入力!M12)</f>
        <v>0</v>
      </c>
      <c r="I9" s="9" t="s">
        <v>0</v>
      </c>
      <c r="J9">
        <f t="shared" si="6"/>
        <v>0</v>
      </c>
      <c r="K9">
        <f t="shared" si="7"/>
        <v>0</v>
      </c>
      <c r="L9">
        <f t="shared" si="8"/>
        <v>0</v>
      </c>
      <c r="M9" s="22">
        <f t="shared" si="9"/>
        <v>0</v>
      </c>
      <c r="N9">
        <f t="shared" si="10"/>
        <v>-100000</v>
      </c>
      <c r="O9">
        <f t="shared" si="0"/>
        <v>-600000</v>
      </c>
      <c r="P9" s="23">
        <f t="shared" si="11"/>
        <v>0</v>
      </c>
      <c r="Q9">
        <f t="shared" si="1"/>
        <v>0</v>
      </c>
      <c r="R9">
        <f t="shared" si="2"/>
        <v>0</v>
      </c>
      <c r="S9">
        <f t="shared" si="12"/>
        <v>0</v>
      </c>
      <c r="T9">
        <f t="shared" si="3"/>
        <v>0</v>
      </c>
      <c r="U9">
        <f t="shared" si="13"/>
        <v>0</v>
      </c>
      <c r="V9">
        <f t="shared" si="4"/>
        <v>-250000</v>
      </c>
      <c r="W9" s="23">
        <f t="shared" si="5"/>
        <v>0</v>
      </c>
    </row>
    <row r="10" spans="1:23" ht="14.25" x14ac:dyDescent="0.15">
      <c r="A10" s="2" t="s">
        <v>26</v>
      </c>
      <c r="B10" s="4" t="str">
        <f>入力!G13</f>
        <v>なし</v>
      </c>
      <c r="C10" s="1"/>
      <c r="D10" s="8">
        <f>IF(B10="なし",0,入力!I13)</f>
        <v>0</v>
      </c>
      <c r="E10" s="9" t="s">
        <v>0</v>
      </c>
      <c r="F10" s="8">
        <f>IF(B10="なし",0,入力!K13)</f>
        <v>0</v>
      </c>
      <c r="G10" s="9" t="s">
        <v>0</v>
      </c>
      <c r="H10" s="8">
        <f>IF(B10="なし",0,入力!M13)</f>
        <v>0</v>
      </c>
      <c r="I10" s="9" t="s">
        <v>0</v>
      </c>
      <c r="J10">
        <f t="shared" si="6"/>
        <v>0</v>
      </c>
      <c r="K10">
        <f t="shared" si="7"/>
        <v>0</v>
      </c>
      <c r="L10">
        <f t="shared" si="8"/>
        <v>0</v>
      </c>
      <c r="M10" s="22">
        <f t="shared" si="9"/>
        <v>0</v>
      </c>
      <c r="N10">
        <f t="shared" si="10"/>
        <v>-100000</v>
      </c>
      <c r="O10">
        <f t="shared" si="0"/>
        <v>-600000</v>
      </c>
      <c r="P10" s="23">
        <f t="shared" si="11"/>
        <v>0</v>
      </c>
      <c r="Q10">
        <f t="shared" si="1"/>
        <v>0</v>
      </c>
      <c r="R10">
        <f t="shared" si="2"/>
        <v>0</v>
      </c>
      <c r="S10">
        <f t="shared" si="12"/>
        <v>0</v>
      </c>
      <c r="T10">
        <f t="shared" si="3"/>
        <v>0</v>
      </c>
      <c r="U10">
        <f t="shared" si="13"/>
        <v>0</v>
      </c>
      <c r="V10">
        <f t="shared" si="4"/>
        <v>-250000</v>
      </c>
      <c r="W10" s="23">
        <f t="shared" si="5"/>
        <v>0</v>
      </c>
    </row>
    <row r="11" spans="1:23" ht="14.25" x14ac:dyDescent="0.15">
      <c r="A11" s="2" t="s">
        <v>27</v>
      </c>
      <c r="B11" s="4" t="str">
        <f>入力!G14</f>
        <v>なし</v>
      </c>
      <c r="C11" s="1"/>
      <c r="D11" s="8">
        <f>IF(B11="なし",0,入力!I14)</f>
        <v>0</v>
      </c>
      <c r="E11" s="9" t="s">
        <v>0</v>
      </c>
      <c r="F11" s="8">
        <f>IF(B11="なし",0,入力!K14)</f>
        <v>0</v>
      </c>
      <c r="G11" s="9" t="s">
        <v>0</v>
      </c>
      <c r="H11" s="8">
        <f>IF(B11="なし",0,入力!M14)</f>
        <v>0</v>
      </c>
      <c r="I11" s="9" t="s">
        <v>0</v>
      </c>
      <c r="J11">
        <f t="shared" si="6"/>
        <v>0</v>
      </c>
      <c r="K11">
        <f t="shared" si="7"/>
        <v>0</v>
      </c>
      <c r="L11">
        <f t="shared" si="8"/>
        <v>0</v>
      </c>
      <c r="M11" s="22">
        <f t="shared" si="9"/>
        <v>0</v>
      </c>
      <c r="N11">
        <f t="shared" si="10"/>
        <v>-100000</v>
      </c>
      <c r="O11">
        <f t="shared" si="0"/>
        <v>-600000</v>
      </c>
      <c r="P11" s="23">
        <f t="shared" si="11"/>
        <v>0</v>
      </c>
      <c r="Q11">
        <f t="shared" si="1"/>
        <v>0</v>
      </c>
      <c r="R11">
        <f t="shared" si="2"/>
        <v>0</v>
      </c>
      <c r="S11">
        <f t="shared" si="12"/>
        <v>0</v>
      </c>
      <c r="T11">
        <f t="shared" si="3"/>
        <v>0</v>
      </c>
      <c r="U11">
        <f t="shared" si="13"/>
        <v>0</v>
      </c>
      <c r="V11">
        <f t="shared" si="4"/>
        <v>-250000</v>
      </c>
      <c r="W11" s="23">
        <f t="shared" si="5"/>
        <v>0</v>
      </c>
    </row>
    <row r="12" spans="1:23" ht="15" thickBot="1" x14ac:dyDescent="0.2">
      <c r="A12" s="2" t="s">
        <v>28</v>
      </c>
      <c r="B12" s="5" t="str">
        <f>入力!G15</f>
        <v>なし</v>
      </c>
      <c r="C12" s="1"/>
      <c r="D12" s="10">
        <f>IF(B12="なし",0,入力!I15)</f>
        <v>0</v>
      </c>
      <c r="E12" s="11" t="s">
        <v>0</v>
      </c>
      <c r="F12" s="10">
        <f>IF(B12="なし",0,入力!K15)</f>
        <v>0</v>
      </c>
      <c r="G12" s="11" t="s">
        <v>0</v>
      </c>
      <c r="H12" s="10">
        <f>IF(B12="なし",0,入力!M15)</f>
        <v>0</v>
      </c>
      <c r="I12" s="11" t="s">
        <v>0</v>
      </c>
      <c r="J12">
        <f t="shared" si="6"/>
        <v>0</v>
      </c>
      <c r="K12">
        <f t="shared" si="7"/>
        <v>0</v>
      </c>
      <c r="L12">
        <f t="shared" si="8"/>
        <v>0</v>
      </c>
      <c r="M12" s="22">
        <f t="shared" si="9"/>
        <v>0</v>
      </c>
      <c r="N12">
        <f t="shared" si="10"/>
        <v>-100000</v>
      </c>
      <c r="O12">
        <f t="shared" si="0"/>
        <v>-600000</v>
      </c>
      <c r="P12" s="23">
        <f t="shared" si="11"/>
        <v>0</v>
      </c>
      <c r="Q12">
        <f t="shared" si="1"/>
        <v>0</v>
      </c>
      <c r="R12">
        <f t="shared" si="2"/>
        <v>0</v>
      </c>
      <c r="S12">
        <f t="shared" si="12"/>
        <v>0</v>
      </c>
      <c r="T12">
        <f t="shared" si="3"/>
        <v>0</v>
      </c>
      <c r="U12">
        <f t="shared" si="13"/>
        <v>0</v>
      </c>
      <c r="V12">
        <f t="shared" si="4"/>
        <v>-250000</v>
      </c>
      <c r="W12" s="23">
        <f t="shared" si="5"/>
        <v>0</v>
      </c>
    </row>
    <row r="13" spans="1:23" ht="14.25" thickTop="1" x14ac:dyDescent="0.15"/>
    <row r="14" spans="1:23" x14ac:dyDescent="0.15">
      <c r="O14" t="s">
        <v>68</v>
      </c>
      <c r="P14" s="21">
        <f>SUM(P2:P12)</f>
        <v>0</v>
      </c>
      <c r="Q14" s="21">
        <f>SUM(Q2:Q12)</f>
        <v>0</v>
      </c>
      <c r="W14" s="21">
        <f>SUM(W2:W12)</f>
        <v>0</v>
      </c>
    </row>
    <row r="20" spans="1:3" x14ac:dyDescent="0.15">
      <c r="A20" t="s">
        <v>44</v>
      </c>
    </row>
    <row r="21" spans="1:3" x14ac:dyDescent="0.15">
      <c r="A21" s="12" t="s">
        <v>50</v>
      </c>
      <c r="B21" s="12" t="s">
        <v>51</v>
      </c>
      <c r="C21" s="12" t="s">
        <v>45</v>
      </c>
    </row>
    <row r="22" spans="1:3" x14ac:dyDescent="0.15">
      <c r="A22" s="12">
        <v>0</v>
      </c>
      <c r="B22" s="12">
        <v>550999</v>
      </c>
      <c r="C22" s="12">
        <v>0</v>
      </c>
    </row>
    <row r="23" spans="1:3" x14ac:dyDescent="0.15">
      <c r="A23" s="13">
        <v>551000</v>
      </c>
      <c r="B23" s="13">
        <v>1618999</v>
      </c>
      <c r="C23" s="14" t="s">
        <v>55</v>
      </c>
    </row>
    <row r="24" spans="1:3" x14ac:dyDescent="0.15">
      <c r="A24" s="12">
        <v>1619000</v>
      </c>
      <c r="B24" s="12">
        <v>1619999</v>
      </c>
      <c r="C24" s="12">
        <v>1069000</v>
      </c>
    </row>
    <row r="25" spans="1:3" x14ac:dyDescent="0.15">
      <c r="A25" s="12">
        <v>1620000</v>
      </c>
      <c r="B25" s="12">
        <v>1621999</v>
      </c>
      <c r="C25" s="12">
        <v>1070000</v>
      </c>
    </row>
    <row r="26" spans="1:3" x14ac:dyDescent="0.15">
      <c r="A26" s="12">
        <v>1622000</v>
      </c>
      <c r="B26" s="12">
        <v>1623999</v>
      </c>
      <c r="C26" s="12">
        <v>1072000</v>
      </c>
    </row>
    <row r="27" spans="1:3" x14ac:dyDescent="0.15">
      <c r="A27" s="12">
        <v>1624000</v>
      </c>
      <c r="B27" s="12">
        <v>1627999</v>
      </c>
      <c r="C27" s="12">
        <v>1074000</v>
      </c>
    </row>
    <row r="28" spans="1:3" x14ac:dyDescent="0.15">
      <c r="A28" s="12">
        <v>1628000</v>
      </c>
      <c r="B28" s="12">
        <v>1799999</v>
      </c>
      <c r="C28" s="15" t="s">
        <v>46</v>
      </c>
    </row>
    <row r="29" spans="1:3" x14ac:dyDescent="0.15">
      <c r="A29" s="16">
        <v>1800000</v>
      </c>
      <c r="B29" s="16">
        <v>3599999</v>
      </c>
      <c r="C29" s="15" t="s">
        <v>48</v>
      </c>
    </row>
    <row r="30" spans="1:3" x14ac:dyDescent="0.15">
      <c r="A30" s="16">
        <v>3600000</v>
      </c>
      <c r="B30" s="16">
        <v>6599999</v>
      </c>
      <c r="C30" s="15" t="s">
        <v>47</v>
      </c>
    </row>
    <row r="31" spans="1:3" x14ac:dyDescent="0.15">
      <c r="A31" s="16">
        <v>6600000</v>
      </c>
      <c r="B31" s="16">
        <v>8499999</v>
      </c>
      <c r="C31" s="17" t="s">
        <v>56</v>
      </c>
    </row>
    <row r="32" spans="1:3" x14ac:dyDescent="0.15">
      <c r="A32" s="16">
        <v>8500000</v>
      </c>
      <c r="B32" s="12" t="s">
        <v>49</v>
      </c>
      <c r="C32" s="17" t="s">
        <v>57</v>
      </c>
    </row>
    <row r="35" spans="1:9" x14ac:dyDescent="0.15">
      <c r="A35" t="s">
        <v>52</v>
      </c>
      <c r="F35" t="s">
        <v>53</v>
      </c>
    </row>
    <row r="36" spans="1:9" x14ac:dyDescent="0.15">
      <c r="A36" s="12" t="s">
        <v>50</v>
      </c>
      <c r="B36" s="12" t="s">
        <v>51</v>
      </c>
      <c r="C36" s="12" t="s">
        <v>58</v>
      </c>
      <c r="D36" s="16" t="s">
        <v>59</v>
      </c>
      <c r="F36" s="12" t="s">
        <v>50</v>
      </c>
      <c r="G36" s="12" t="s">
        <v>51</v>
      </c>
      <c r="H36" s="12" t="s">
        <v>58</v>
      </c>
      <c r="I36" s="16" t="s">
        <v>59</v>
      </c>
    </row>
    <row r="37" spans="1:9" x14ac:dyDescent="0.15">
      <c r="A37" s="12">
        <v>0</v>
      </c>
      <c r="B37" s="12">
        <v>1299999</v>
      </c>
      <c r="C37" s="18">
        <v>600000</v>
      </c>
      <c r="D37" s="19">
        <v>1</v>
      </c>
      <c r="F37" s="12">
        <v>0</v>
      </c>
      <c r="G37" s="12">
        <v>3299999</v>
      </c>
      <c r="H37" s="18">
        <v>1100000</v>
      </c>
      <c r="I37" s="19">
        <v>1</v>
      </c>
    </row>
    <row r="38" spans="1:9" x14ac:dyDescent="0.15">
      <c r="A38" s="12">
        <v>1300000</v>
      </c>
      <c r="B38" s="12">
        <v>4099999</v>
      </c>
      <c r="C38" s="12">
        <v>275000</v>
      </c>
      <c r="D38" s="19">
        <v>0.75</v>
      </c>
      <c r="F38" s="12">
        <v>3300000</v>
      </c>
      <c r="G38" s="12">
        <v>4099999</v>
      </c>
      <c r="H38" s="12">
        <v>275000</v>
      </c>
      <c r="I38" s="19">
        <v>0.75</v>
      </c>
    </row>
    <row r="39" spans="1:9" x14ac:dyDescent="0.15">
      <c r="A39" s="12">
        <v>4100000</v>
      </c>
      <c r="B39" s="12">
        <v>7699999</v>
      </c>
      <c r="C39" s="12">
        <v>685000</v>
      </c>
      <c r="D39" s="19">
        <v>0.85</v>
      </c>
      <c r="F39" s="12">
        <v>4100000</v>
      </c>
      <c r="G39" s="12">
        <v>7699999</v>
      </c>
      <c r="H39" s="12">
        <v>685000</v>
      </c>
      <c r="I39" s="19">
        <v>0.85</v>
      </c>
    </row>
    <row r="40" spans="1:9" x14ac:dyDescent="0.15">
      <c r="A40" s="12">
        <v>7700000</v>
      </c>
      <c r="B40" s="12">
        <v>9999999</v>
      </c>
      <c r="C40" s="12">
        <v>1455000</v>
      </c>
      <c r="D40" s="19">
        <v>0.95</v>
      </c>
      <c r="F40" s="12">
        <v>7700000</v>
      </c>
      <c r="G40" s="12">
        <v>9999999</v>
      </c>
      <c r="H40" s="12">
        <v>1455000</v>
      </c>
      <c r="I40" s="19">
        <v>0.95</v>
      </c>
    </row>
    <row r="41" spans="1:9" x14ac:dyDescent="0.15">
      <c r="A41" s="12">
        <v>10000000</v>
      </c>
      <c r="B41" s="12" t="s">
        <v>49</v>
      </c>
      <c r="C41" s="12">
        <v>1955000</v>
      </c>
      <c r="D41" s="19">
        <v>1</v>
      </c>
      <c r="F41" s="12">
        <v>10000000</v>
      </c>
      <c r="G41" s="12" t="s">
        <v>49</v>
      </c>
      <c r="H41" s="12">
        <v>1955000</v>
      </c>
      <c r="I41" s="19">
        <v>1</v>
      </c>
    </row>
  </sheetData>
  <phoneticPr fontId="1"/>
  <dataValidations count="3">
    <dataValidation type="list" allowBlank="1" showInputMessage="1" showErrorMessage="1" sqref="B4:B12">
      <formula1>"なし,0～39歳,40～64歳,65～74歳"</formula1>
    </dataValidation>
    <dataValidation type="list" allowBlank="1" showInputMessage="1" showErrorMessage="1" sqref="B2">
      <formula1>"未加入の世帯主,0～39歳,40～64歳,65～74歳"</formula1>
    </dataValidation>
    <dataValidation type="list" showInputMessage="1" showErrorMessage="1" sqref="B3">
      <formula1>"なし,0～39歳,40～64歳,65～74歳"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22"/>
  <sheetViews>
    <sheetView workbookViewId="0">
      <selection activeCell="C12" sqref="C12"/>
    </sheetView>
  </sheetViews>
  <sheetFormatPr defaultRowHeight="13.5" x14ac:dyDescent="0.15"/>
  <cols>
    <col min="1" max="1" width="14.5" customWidth="1"/>
    <col min="2" max="2" width="11.75" customWidth="1"/>
    <col min="3" max="3" width="12.875" customWidth="1"/>
    <col min="4" max="4" width="12.125" customWidth="1"/>
    <col min="257" max="257" width="14.5" customWidth="1"/>
    <col min="258" max="258" width="11.75" customWidth="1"/>
    <col min="259" max="259" width="12.875" customWidth="1"/>
    <col min="260" max="260" width="12.125" customWidth="1"/>
    <col min="513" max="513" width="14.5" customWidth="1"/>
    <col min="514" max="514" width="11.75" customWidth="1"/>
    <col min="515" max="515" width="12.875" customWidth="1"/>
    <col min="516" max="516" width="12.125" customWidth="1"/>
    <col min="769" max="769" width="14.5" customWidth="1"/>
    <col min="770" max="770" width="11.75" customWidth="1"/>
    <col min="771" max="771" width="12.875" customWidth="1"/>
    <col min="772" max="772" width="12.125" customWidth="1"/>
    <col min="1025" max="1025" width="14.5" customWidth="1"/>
    <col min="1026" max="1026" width="11.75" customWidth="1"/>
    <col min="1027" max="1027" width="12.875" customWidth="1"/>
    <col min="1028" max="1028" width="12.125" customWidth="1"/>
    <col min="1281" max="1281" width="14.5" customWidth="1"/>
    <col min="1282" max="1282" width="11.75" customWidth="1"/>
    <col min="1283" max="1283" width="12.875" customWidth="1"/>
    <col min="1284" max="1284" width="12.125" customWidth="1"/>
    <col min="1537" max="1537" width="14.5" customWidth="1"/>
    <col min="1538" max="1538" width="11.75" customWidth="1"/>
    <col min="1539" max="1539" width="12.875" customWidth="1"/>
    <col min="1540" max="1540" width="12.125" customWidth="1"/>
    <col min="1793" max="1793" width="14.5" customWidth="1"/>
    <col min="1794" max="1794" width="11.75" customWidth="1"/>
    <col min="1795" max="1795" width="12.875" customWidth="1"/>
    <col min="1796" max="1796" width="12.125" customWidth="1"/>
    <col min="2049" max="2049" width="14.5" customWidth="1"/>
    <col min="2050" max="2050" width="11.75" customWidth="1"/>
    <col min="2051" max="2051" width="12.875" customWidth="1"/>
    <col min="2052" max="2052" width="12.125" customWidth="1"/>
    <col min="2305" max="2305" width="14.5" customWidth="1"/>
    <col min="2306" max="2306" width="11.75" customWidth="1"/>
    <col min="2307" max="2307" width="12.875" customWidth="1"/>
    <col min="2308" max="2308" width="12.125" customWidth="1"/>
    <col min="2561" max="2561" width="14.5" customWidth="1"/>
    <col min="2562" max="2562" width="11.75" customWidth="1"/>
    <col min="2563" max="2563" width="12.875" customWidth="1"/>
    <col min="2564" max="2564" width="12.125" customWidth="1"/>
    <col min="2817" max="2817" width="14.5" customWidth="1"/>
    <col min="2818" max="2818" width="11.75" customWidth="1"/>
    <col min="2819" max="2819" width="12.875" customWidth="1"/>
    <col min="2820" max="2820" width="12.125" customWidth="1"/>
    <col min="3073" max="3073" width="14.5" customWidth="1"/>
    <col min="3074" max="3074" width="11.75" customWidth="1"/>
    <col min="3075" max="3075" width="12.875" customWidth="1"/>
    <col min="3076" max="3076" width="12.125" customWidth="1"/>
    <col min="3329" max="3329" width="14.5" customWidth="1"/>
    <col min="3330" max="3330" width="11.75" customWidth="1"/>
    <col min="3331" max="3331" width="12.875" customWidth="1"/>
    <col min="3332" max="3332" width="12.125" customWidth="1"/>
    <col min="3585" max="3585" width="14.5" customWidth="1"/>
    <col min="3586" max="3586" width="11.75" customWidth="1"/>
    <col min="3587" max="3587" width="12.875" customWidth="1"/>
    <col min="3588" max="3588" width="12.125" customWidth="1"/>
    <col min="3841" max="3841" width="14.5" customWidth="1"/>
    <col min="3842" max="3842" width="11.75" customWidth="1"/>
    <col min="3843" max="3843" width="12.875" customWidth="1"/>
    <col min="3844" max="3844" width="12.125" customWidth="1"/>
    <col min="4097" max="4097" width="14.5" customWidth="1"/>
    <col min="4098" max="4098" width="11.75" customWidth="1"/>
    <col min="4099" max="4099" width="12.875" customWidth="1"/>
    <col min="4100" max="4100" width="12.125" customWidth="1"/>
    <col min="4353" max="4353" width="14.5" customWidth="1"/>
    <col min="4354" max="4354" width="11.75" customWidth="1"/>
    <col min="4355" max="4355" width="12.875" customWidth="1"/>
    <col min="4356" max="4356" width="12.125" customWidth="1"/>
    <col min="4609" max="4609" width="14.5" customWidth="1"/>
    <col min="4610" max="4610" width="11.75" customWidth="1"/>
    <col min="4611" max="4611" width="12.875" customWidth="1"/>
    <col min="4612" max="4612" width="12.125" customWidth="1"/>
    <col min="4865" max="4865" width="14.5" customWidth="1"/>
    <col min="4866" max="4866" width="11.75" customWidth="1"/>
    <col min="4867" max="4867" width="12.875" customWidth="1"/>
    <col min="4868" max="4868" width="12.125" customWidth="1"/>
    <col min="5121" max="5121" width="14.5" customWidth="1"/>
    <col min="5122" max="5122" width="11.75" customWidth="1"/>
    <col min="5123" max="5123" width="12.875" customWidth="1"/>
    <col min="5124" max="5124" width="12.125" customWidth="1"/>
    <col min="5377" max="5377" width="14.5" customWidth="1"/>
    <col min="5378" max="5378" width="11.75" customWidth="1"/>
    <col min="5379" max="5379" width="12.875" customWidth="1"/>
    <col min="5380" max="5380" width="12.125" customWidth="1"/>
    <col min="5633" max="5633" width="14.5" customWidth="1"/>
    <col min="5634" max="5634" width="11.75" customWidth="1"/>
    <col min="5635" max="5635" width="12.875" customWidth="1"/>
    <col min="5636" max="5636" width="12.125" customWidth="1"/>
    <col min="5889" max="5889" width="14.5" customWidth="1"/>
    <col min="5890" max="5890" width="11.75" customWidth="1"/>
    <col min="5891" max="5891" width="12.875" customWidth="1"/>
    <col min="5892" max="5892" width="12.125" customWidth="1"/>
    <col min="6145" max="6145" width="14.5" customWidth="1"/>
    <col min="6146" max="6146" width="11.75" customWidth="1"/>
    <col min="6147" max="6147" width="12.875" customWidth="1"/>
    <col min="6148" max="6148" width="12.125" customWidth="1"/>
    <col min="6401" max="6401" width="14.5" customWidth="1"/>
    <col min="6402" max="6402" width="11.75" customWidth="1"/>
    <col min="6403" max="6403" width="12.875" customWidth="1"/>
    <col min="6404" max="6404" width="12.125" customWidth="1"/>
    <col min="6657" max="6657" width="14.5" customWidth="1"/>
    <col min="6658" max="6658" width="11.75" customWidth="1"/>
    <col min="6659" max="6659" width="12.875" customWidth="1"/>
    <col min="6660" max="6660" width="12.125" customWidth="1"/>
    <col min="6913" max="6913" width="14.5" customWidth="1"/>
    <col min="6914" max="6914" width="11.75" customWidth="1"/>
    <col min="6915" max="6915" width="12.875" customWidth="1"/>
    <col min="6916" max="6916" width="12.125" customWidth="1"/>
    <col min="7169" max="7169" width="14.5" customWidth="1"/>
    <col min="7170" max="7170" width="11.75" customWidth="1"/>
    <col min="7171" max="7171" width="12.875" customWidth="1"/>
    <col min="7172" max="7172" width="12.125" customWidth="1"/>
    <col min="7425" max="7425" width="14.5" customWidth="1"/>
    <col min="7426" max="7426" width="11.75" customWidth="1"/>
    <col min="7427" max="7427" width="12.875" customWidth="1"/>
    <col min="7428" max="7428" width="12.125" customWidth="1"/>
    <col min="7681" max="7681" width="14.5" customWidth="1"/>
    <col min="7682" max="7682" width="11.75" customWidth="1"/>
    <col min="7683" max="7683" width="12.875" customWidth="1"/>
    <col min="7684" max="7684" width="12.125" customWidth="1"/>
    <col min="7937" max="7937" width="14.5" customWidth="1"/>
    <col min="7938" max="7938" width="11.75" customWidth="1"/>
    <col min="7939" max="7939" width="12.875" customWidth="1"/>
    <col min="7940" max="7940" width="12.125" customWidth="1"/>
    <col min="8193" max="8193" width="14.5" customWidth="1"/>
    <col min="8194" max="8194" width="11.75" customWidth="1"/>
    <col min="8195" max="8195" width="12.875" customWidth="1"/>
    <col min="8196" max="8196" width="12.125" customWidth="1"/>
    <col min="8449" max="8449" width="14.5" customWidth="1"/>
    <col min="8450" max="8450" width="11.75" customWidth="1"/>
    <col min="8451" max="8451" width="12.875" customWidth="1"/>
    <col min="8452" max="8452" width="12.125" customWidth="1"/>
    <col min="8705" max="8705" width="14.5" customWidth="1"/>
    <col min="8706" max="8706" width="11.75" customWidth="1"/>
    <col min="8707" max="8707" width="12.875" customWidth="1"/>
    <col min="8708" max="8708" width="12.125" customWidth="1"/>
    <col min="8961" max="8961" width="14.5" customWidth="1"/>
    <col min="8962" max="8962" width="11.75" customWidth="1"/>
    <col min="8963" max="8963" width="12.875" customWidth="1"/>
    <col min="8964" max="8964" width="12.125" customWidth="1"/>
    <col min="9217" max="9217" width="14.5" customWidth="1"/>
    <col min="9218" max="9218" width="11.75" customWidth="1"/>
    <col min="9219" max="9219" width="12.875" customWidth="1"/>
    <col min="9220" max="9220" width="12.125" customWidth="1"/>
    <col min="9473" max="9473" width="14.5" customWidth="1"/>
    <col min="9474" max="9474" width="11.75" customWidth="1"/>
    <col min="9475" max="9475" width="12.875" customWidth="1"/>
    <col min="9476" max="9476" width="12.125" customWidth="1"/>
    <col min="9729" max="9729" width="14.5" customWidth="1"/>
    <col min="9730" max="9730" width="11.75" customWidth="1"/>
    <col min="9731" max="9731" width="12.875" customWidth="1"/>
    <col min="9732" max="9732" width="12.125" customWidth="1"/>
    <col min="9985" max="9985" width="14.5" customWidth="1"/>
    <col min="9986" max="9986" width="11.75" customWidth="1"/>
    <col min="9987" max="9987" width="12.875" customWidth="1"/>
    <col min="9988" max="9988" width="12.125" customWidth="1"/>
    <col min="10241" max="10241" width="14.5" customWidth="1"/>
    <col min="10242" max="10242" width="11.75" customWidth="1"/>
    <col min="10243" max="10243" width="12.875" customWidth="1"/>
    <col min="10244" max="10244" width="12.125" customWidth="1"/>
    <col min="10497" max="10497" width="14.5" customWidth="1"/>
    <col min="10498" max="10498" width="11.75" customWidth="1"/>
    <col min="10499" max="10499" width="12.875" customWidth="1"/>
    <col min="10500" max="10500" width="12.125" customWidth="1"/>
    <col min="10753" max="10753" width="14.5" customWidth="1"/>
    <col min="10754" max="10754" width="11.75" customWidth="1"/>
    <col min="10755" max="10755" width="12.875" customWidth="1"/>
    <col min="10756" max="10756" width="12.125" customWidth="1"/>
    <col min="11009" max="11009" width="14.5" customWidth="1"/>
    <col min="11010" max="11010" width="11.75" customWidth="1"/>
    <col min="11011" max="11011" width="12.875" customWidth="1"/>
    <col min="11012" max="11012" width="12.125" customWidth="1"/>
    <col min="11265" max="11265" width="14.5" customWidth="1"/>
    <col min="11266" max="11266" width="11.75" customWidth="1"/>
    <col min="11267" max="11267" width="12.875" customWidth="1"/>
    <col min="11268" max="11268" width="12.125" customWidth="1"/>
    <col min="11521" max="11521" width="14.5" customWidth="1"/>
    <col min="11522" max="11522" width="11.75" customWidth="1"/>
    <col min="11523" max="11523" width="12.875" customWidth="1"/>
    <col min="11524" max="11524" width="12.125" customWidth="1"/>
    <col min="11777" max="11777" width="14.5" customWidth="1"/>
    <col min="11778" max="11778" width="11.75" customWidth="1"/>
    <col min="11779" max="11779" width="12.875" customWidth="1"/>
    <col min="11780" max="11780" width="12.125" customWidth="1"/>
    <col min="12033" max="12033" width="14.5" customWidth="1"/>
    <col min="12034" max="12034" width="11.75" customWidth="1"/>
    <col min="12035" max="12035" width="12.875" customWidth="1"/>
    <col min="12036" max="12036" width="12.125" customWidth="1"/>
    <col min="12289" max="12289" width="14.5" customWidth="1"/>
    <col min="12290" max="12290" width="11.75" customWidth="1"/>
    <col min="12291" max="12291" width="12.875" customWidth="1"/>
    <col min="12292" max="12292" width="12.125" customWidth="1"/>
    <col min="12545" max="12545" width="14.5" customWidth="1"/>
    <col min="12546" max="12546" width="11.75" customWidth="1"/>
    <col min="12547" max="12547" width="12.875" customWidth="1"/>
    <col min="12548" max="12548" width="12.125" customWidth="1"/>
    <col min="12801" max="12801" width="14.5" customWidth="1"/>
    <col min="12802" max="12802" width="11.75" customWidth="1"/>
    <col min="12803" max="12803" width="12.875" customWidth="1"/>
    <col min="12804" max="12804" width="12.125" customWidth="1"/>
    <col min="13057" max="13057" width="14.5" customWidth="1"/>
    <col min="13058" max="13058" width="11.75" customWidth="1"/>
    <col min="13059" max="13059" width="12.875" customWidth="1"/>
    <col min="13060" max="13060" width="12.125" customWidth="1"/>
    <col min="13313" max="13313" width="14.5" customWidth="1"/>
    <col min="13314" max="13314" width="11.75" customWidth="1"/>
    <col min="13315" max="13315" width="12.875" customWidth="1"/>
    <col min="13316" max="13316" width="12.125" customWidth="1"/>
    <col min="13569" max="13569" width="14.5" customWidth="1"/>
    <col min="13570" max="13570" width="11.75" customWidth="1"/>
    <col min="13571" max="13571" width="12.875" customWidth="1"/>
    <col min="13572" max="13572" width="12.125" customWidth="1"/>
    <col min="13825" max="13825" width="14.5" customWidth="1"/>
    <col min="13826" max="13826" width="11.75" customWidth="1"/>
    <col min="13827" max="13827" width="12.875" customWidth="1"/>
    <col min="13828" max="13828" width="12.125" customWidth="1"/>
    <col min="14081" max="14081" width="14.5" customWidth="1"/>
    <col min="14082" max="14082" width="11.75" customWidth="1"/>
    <col min="14083" max="14083" width="12.875" customWidth="1"/>
    <col min="14084" max="14084" width="12.125" customWidth="1"/>
    <col min="14337" max="14337" width="14.5" customWidth="1"/>
    <col min="14338" max="14338" width="11.75" customWidth="1"/>
    <col min="14339" max="14339" width="12.875" customWidth="1"/>
    <col min="14340" max="14340" width="12.125" customWidth="1"/>
    <col min="14593" max="14593" width="14.5" customWidth="1"/>
    <col min="14594" max="14594" width="11.75" customWidth="1"/>
    <col min="14595" max="14595" width="12.875" customWidth="1"/>
    <col min="14596" max="14596" width="12.125" customWidth="1"/>
    <col min="14849" max="14849" width="14.5" customWidth="1"/>
    <col min="14850" max="14850" width="11.75" customWidth="1"/>
    <col min="14851" max="14851" width="12.875" customWidth="1"/>
    <col min="14852" max="14852" width="12.125" customWidth="1"/>
    <col min="15105" max="15105" width="14.5" customWidth="1"/>
    <col min="15106" max="15106" width="11.75" customWidth="1"/>
    <col min="15107" max="15107" width="12.875" customWidth="1"/>
    <col min="15108" max="15108" width="12.125" customWidth="1"/>
    <col min="15361" max="15361" width="14.5" customWidth="1"/>
    <col min="15362" max="15362" width="11.75" customWidth="1"/>
    <col min="15363" max="15363" width="12.875" customWidth="1"/>
    <col min="15364" max="15364" width="12.125" customWidth="1"/>
    <col min="15617" max="15617" width="14.5" customWidth="1"/>
    <col min="15618" max="15618" width="11.75" customWidth="1"/>
    <col min="15619" max="15619" width="12.875" customWidth="1"/>
    <col min="15620" max="15620" width="12.125" customWidth="1"/>
    <col min="15873" max="15873" width="14.5" customWidth="1"/>
    <col min="15874" max="15874" width="11.75" customWidth="1"/>
    <col min="15875" max="15875" width="12.875" customWidth="1"/>
    <col min="15876" max="15876" width="12.125" customWidth="1"/>
    <col min="16129" max="16129" width="14.5" customWidth="1"/>
    <col min="16130" max="16130" width="11.75" customWidth="1"/>
    <col min="16131" max="16131" width="12.875" customWidth="1"/>
    <col min="16132" max="16132" width="12.125" customWidth="1"/>
  </cols>
  <sheetData>
    <row r="1" spans="1:4" x14ac:dyDescent="0.15">
      <c r="A1" t="s">
        <v>69</v>
      </c>
    </row>
    <row r="3" spans="1:4" x14ac:dyDescent="0.15">
      <c r="A3" t="s">
        <v>70</v>
      </c>
      <c r="B3" s="12">
        <f>SUM(計算過程!R2:R12)</f>
        <v>0</v>
      </c>
      <c r="C3" t="s">
        <v>1</v>
      </c>
    </row>
    <row r="6" spans="1:4" x14ac:dyDescent="0.15">
      <c r="A6" s="12" t="s">
        <v>71</v>
      </c>
      <c r="B6" s="15" t="s">
        <v>72</v>
      </c>
      <c r="C6" s="15" t="s">
        <v>73</v>
      </c>
      <c r="D6" s="15" t="s">
        <v>74</v>
      </c>
    </row>
    <row r="7" spans="1:4" x14ac:dyDescent="0.15">
      <c r="A7" s="12">
        <v>1</v>
      </c>
      <c r="B7" s="15">
        <f>IF($B$3=0,430000,430000+100000*($B$3-1))</f>
        <v>430000</v>
      </c>
      <c r="C7" s="15">
        <f>IF($B$3=0,430000+290000*A7,430000+290000*A7+100000*($B$3-1))</f>
        <v>720000</v>
      </c>
      <c r="D7" s="15">
        <f>IF($B$3=0,430000+535000*A7,430000+535000*A7+100000*($B$3-1))</f>
        <v>965000</v>
      </c>
    </row>
    <row r="8" spans="1:4" x14ac:dyDescent="0.15">
      <c r="A8" s="12">
        <v>2</v>
      </c>
      <c r="B8" s="15">
        <f t="shared" ref="B8:B16" si="0">IF($B$3=0,430000,430000+100000*($B$3-1))</f>
        <v>430000</v>
      </c>
      <c r="C8" s="15">
        <f t="shared" ref="C8:C16" si="1">IF($B$3=0,430000+290000*A8,430000+290000*A8+100000*($B$3-1))</f>
        <v>1010000</v>
      </c>
      <c r="D8" s="15">
        <f>IF($B$3=0,430000+535000*A8,430000+535000*A8+100000*($B$3-1))</f>
        <v>1500000</v>
      </c>
    </row>
    <row r="9" spans="1:4" x14ac:dyDescent="0.15">
      <c r="A9" s="12">
        <v>3</v>
      </c>
      <c r="B9" s="15">
        <f t="shared" si="0"/>
        <v>430000</v>
      </c>
      <c r="C9" s="15">
        <f t="shared" si="1"/>
        <v>1300000</v>
      </c>
      <c r="D9" s="15">
        <f t="shared" ref="D9:D16" si="2">IF($B$3=0,430000+535000*A9,430000+535000*A9+100000*($B$3-1))</f>
        <v>2035000</v>
      </c>
    </row>
    <row r="10" spans="1:4" x14ac:dyDescent="0.15">
      <c r="A10" s="12">
        <v>4</v>
      </c>
      <c r="B10" s="15">
        <f t="shared" si="0"/>
        <v>430000</v>
      </c>
      <c r="C10" s="15">
        <f t="shared" si="1"/>
        <v>1590000</v>
      </c>
      <c r="D10" s="15">
        <f t="shared" si="2"/>
        <v>2570000</v>
      </c>
    </row>
    <row r="11" spans="1:4" x14ac:dyDescent="0.15">
      <c r="A11" s="12">
        <v>5</v>
      </c>
      <c r="B11" s="15">
        <f t="shared" si="0"/>
        <v>430000</v>
      </c>
      <c r="C11" s="15">
        <f t="shared" si="1"/>
        <v>1880000</v>
      </c>
      <c r="D11" s="15">
        <f t="shared" si="2"/>
        <v>3105000</v>
      </c>
    </row>
    <row r="12" spans="1:4" x14ac:dyDescent="0.15">
      <c r="A12" s="12">
        <v>6</v>
      </c>
      <c r="B12" s="15">
        <f t="shared" si="0"/>
        <v>430000</v>
      </c>
      <c r="C12" s="15">
        <f t="shared" si="1"/>
        <v>2170000</v>
      </c>
      <c r="D12" s="15">
        <f t="shared" si="2"/>
        <v>3640000</v>
      </c>
    </row>
    <row r="13" spans="1:4" x14ac:dyDescent="0.15">
      <c r="A13" s="12">
        <v>7</v>
      </c>
      <c r="B13" s="15">
        <f t="shared" si="0"/>
        <v>430000</v>
      </c>
      <c r="C13" s="15">
        <f t="shared" si="1"/>
        <v>2460000</v>
      </c>
      <c r="D13" s="15">
        <f t="shared" si="2"/>
        <v>4175000</v>
      </c>
    </row>
    <row r="14" spans="1:4" x14ac:dyDescent="0.15">
      <c r="A14" s="12">
        <v>8</v>
      </c>
      <c r="B14" s="15">
        <f t="shared" si="0"/>
        <v>430000</v>
      </c>
      <c r="C14" s="15">
        <f t="shared" si="1"/>
        <v>2750000</v>
      </c>
      <c r="D14" s="15">
        <f t="shared" si="2"/>
        <v>4710000</v>
      </c>
    </row>
    <row r="15" spans="1:4" x14ac:dyDescent="0.15">
      <c r="A15" s="12">
        <v>9</v>
      </c>
      <c r="B15" s="15">
        <f t="shared" si="0"/>
        <v>430000</v>
      </c>
      <c r="C15" s="15">
        <f t="shared" si="1"/>
        <v>3040000</v>
      </c>
      <c r="D15" s="15">
        <f t="shared" si="2"/>
        <v>5245000</v>
      </c>
    </row>
    <row r="16" spans="1:4" x14ac:dyDescent="0.15">
      <c r="A16" s="12">
        <v>10</v>
      </c>
      <c r="B16" s="15">
        <f t="shared" si="0"/>
        <v>430000</v>
      </c>
      <c r="C16" s="15">
        <f t="shared" si="1"/>
        <v>3330000</v>
      </c>
      <c r="D16" s="15">
        <f t="shared" si="2"/>
        <v>5780000</v>
      </c>
    </row>
    <row r="19" spans="1:3" x14ac:dyDescent="0.15">
      <c r="A19" t="s">
        <v>75</v>
      </c>
      <c r="B19">
        <f>入力!G19</f>
        <v>1</v>
      </c>
      <c r="C19" t="s">
        <v>1</v>
      </c>
    </row>
    <row r="20" spans="1:3" x14ac:dyDescent="0.15">
      <c r="A20" t="s">
        <v>72</v>
      </c>
      <c r="B20">
        <f>VLOOKUP(B19,A6:D16,2,FALSE)</f>
        <v>430000</v>
      </c>
    </row>
    <row r="21" spans="1:3" x14ac:dyDescent="0.15">
      <c r="A21" t="s">
        <v>73</v>
      </c>
      <c r="B21">
        <f>VLOOKUP(B19,A6:D16,3,FALSE)</f>
        <v>720000</v>
      </c>
    </row>
    <row r="22" spans="1:3" x14ac:dyDescent="0.15">
      <c r="A22" t="s">
        <v>74</v>
      </c>
      <c r="B22">
        <f>VLOOKUP(B19,A6:D16,4,FALSE)</f>
        <v>965000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入力</vt:lpstr>
      <vt:lpstr>計算過程</vt:lpstr>
      <vt:lpstr>軽減判定表</vt:lpstr>
      <vt:lpstr>入力!Print_Area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2022-04-14T11:17:10Z</dcterms:created>
  <dcterms:modified xsi:type="dcterms:W3CDTF">2022-12-14T09:17:52Z</dcterms:modified>
</cp:coreProperties>
</file>